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610"/>
  </bookViews>
  <sheets>
    <sheet name="Anexa HCL" sheetId="5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5"/>
  <c r="F76"/>
  <c r="E76"/>
  <c r="E77" s="1"/>
  <c r="F77" s="1"/>
  <c r="F75"/>
  <c r="D72"/>
  <c r="E72" s="1"/>
  <c r="F71"/>
  <c r="E71"/>
  <c r="F70"/>
  <c r="E70"/>
  <c r="D69"/>
  <c r="E69" s="1"/>
  <c r="F68"/>
  <c r="E68"/>
  <c r="D65"/>
  <c r="F65" s="1"/>
  <c r="F61"/>
  <c r="E59"/>
  <c r="F59" s="1"/>
  <c r="D58"/>
  <c r="D55" s="1"/>
  <c r="E57"/>
  <c r="F57" s="1"/>
  <c r="F56"/>
  <c r="E56"/>
  <c r="F52"/>
  <c r="E52"/>
  <c r="E51"/>
  <c r="F51" s="1"/>
  <c r="F50"/>
  <c r="E50"/>
  <c r="E49"/>
  <c r="D49"/>
  <c r="F49" s="1"/>
  <c r="E48"/>
  <c r="F48" s="1"/>
  <c r="F47"/>
  <c r="E47"/>
  <c r="D46"/>
  <c r="E46" s="1"/>
  <c r="F45"/>
  <c r="E45"/>
  <c r="E44"/>
  <c r="F44" s="1"/>
  <c r="E43"/>
  <c r="F43" s="1"/>
  <c r="D42"/>
  <c r="F41"/>
  <c r="D40"/>
  <c r="E40" s="1"/>
  <c r="F39"/>
  <c r="E39"/>
  <c r="E35"/>
  <c r="F35" s="1"/>
  <c r="E34"/>
  <c r="F34" s="1"/>
  <c r="F33"/>
  <c r="E33"/>
  <c r="F32"/>
  <c r="E32"/>
  <c r="E31"/>
  <c r="F31" s="1"/>
  <c r="E30"/>
  <c r="F30" s="1"/>
  <c r="F29"/>
  <c r="E29"/>
  <c r="D28"/>
  <c r="E28" s="1"/>
  <c r="E27"/>
  <c r="F27" s="1"/>
  <c r="D26"/>
  <c r="E26" s="1"/>
  <c r="F25"/>
  <c r="E25"/>
  <c r="E24"/>
  <c r="F24" s="1"/>
  <c r="E23"/>
  <c r="F23" s="1"/>
  <c r="F21"/>
  <c r="E21"/>
  <c r="D21"/>
  <c r="E20"/>
  <c r="F20" s="1"/>
  <c r="D17"/>
  <c r="E17" s="1"/>
  <c r="F16"/>
  <c r="F15"/>
  <c r="E15"/>
  <c r="D14"/>
  <c r="E14" s="1"/>
  <c r="F13"/>
  <c r="E12"/>
  <c r="F12" s="1"/>
  <c r="F11"/>
  <c r="E11"/>
  <c r="E42" l="1"/>
  <c r="F42" s="1"/>
  <c r="E73"/>
  <c r="D18"/>
  <c r="F28"/>
  <c r="E58"/>
  <c r="F58" s="1"/>
  <c r="F55" s="1"/>
  <c r="E18"/>
  <c r="F36"/>
  <c r="E36"/>
  <c r="D36"/>
  <c r="D73"/>
  <c r="F14"/>
  <c r="F17"/>
  <c r="F46"/>
  <c r="F72"/>
  <c r="F26"/>
  <c r="F40"/>
  <c r="F69"/>
  <c r="D38"/>
  <c r="D79" s="1"/>
  <c r="F73" l="1"/>
  <c r="F18"/>
  <c r="E55"/>
  <c r="E66" s="1"/>
  <c r="D63"/>
  <c r="F63" s="1"/>
  <c r="D62"/>
  <c r="D64"/>
  <c r="F64" s="1"/>
  <c r="E38"/>
  <c r="D53"/>
  <c r="E53" l="1"/>
  <c r="E78" s="1"/>
  <c r="E79"/>
  <c r="F79" s="1"/>
  <c r="D60"/>
  <c r="F62"/>
  <c r="F38"/>
  <c r="F53" s="1"/>
  <c r="F60" l="1"/>
  <c r="D66"/>
  <c r="F66" l="1"/>
  <c r="D78"/>
  <c r="F78" s="1"/>
</calcChain>
</file>

<file path=xl/sharedStrings.xml><?xml version="1.0" encoding="utf-8"?>
<sst xmlns="http://schemas.openxmlformats.org/spreadsheetml/2006/main" count="133" uniqueCount="101">
  <si>
    <t>Nr.  Crt.</t>
  </si>
  <si>
    <t>Denumirea capitolelor şi subcapitolelor de cheltuieli</t>
  </si>
  <si>
    <t>Valoare fara TVA</t>
  </si>
  <si>
    <t>TVA (19%)</t>
  </si>
  <si>
    <t>Valoare cu TVA</t>
  </si>
  <si>
    <t>CAPITOLUL 1 - Cheltuieli pentru obţinerea şi amenajarea terenului</t>
  </si>
  <si>
    <t>1.1.</t>
  </si>
  <si>
    <t xml:space="preserve">Obţinerea terenului </t>
  </si>
  <si>
    <t>1.2.</t>
  </si>
  <si>
    <t xml:space="preserve">Amenajarea terenului </t>
  </si>
  <si>
    <t>1.3.</t>
  </si>
  <si>
    <t>Amenajări pentru protecţia mediului si aducerea la starea initiala</t>
  </si>
  <si>
    <t>Total CAP. 1</t>
  </si>
  <si>
    <t>CAPITOLUL 2 - Cheltuieli pentru asigurarea utilităţilor necesare obiectivului</t>
  </si>
  <si>
    <t>2.1.</t>
  </si>
  <si>
    <t>Cheltuieli pentru asigurarea utilităţilor necesare obiectivului</t>
  </si>
  <si>
    <t>Total CAP.2</t>
  </si>
  <si>
    <t>CAPITOLUL 3 - Cheltuieli pentru proiectare şi asistenţă tehnică</t>
  </si>
  <si>
    <t>3.1.</t>
  </si>
  <si>
    <t xml:space="preserve">Studii de teren </t>
  </si>
  <si>
    <t>3.2.</t>
  </si>
  <si>
    <t>Obținere avize, acorduri și autorizații</t>
  </si>
  <si>
    <t>3.3.</t>
  </si>
  <si>
    <t>Proiectare şi inginerie</t>
  </si>
  <si>
    <t>3.4.</t>
  </si>
  <si>
    <t>Organizarea procedurilor de achiziţie</t>
  </si>
  <si>
    <t>3.5.</t>
  </si>
  <si>
    <t>Consultanţă</t>
  </si>
  <si>
    <t>3.5.1.</t>
  </si>
  <si>
    <t>Consultanța privind managementul proiectului</t>
  </si>
  <si>
    <t>3.5.2.</t>
  </si>
  <si>
    <t xml:space="preserve">Publicitate </t>
  </si>
  <si>
    <t>3.5.3.</t>
  </si>
  <si>
    <t>Audit</t>
  </si>
  <si>
    <t>3.6.</t>
  </si>
  <si>
    <t xml:space="preserve">Asistenţă tehnică </t>
  </si>
  <si>
    <t>Total CAP. 3</t>
  </si>
  <si>
    <t>CAPITOLUL 4 - Cheltuieli pentru investiţia de bază</t>
  </si>
  <si>
    <t>4.1.</t>
  </si>
  <si>
    <t xml:space="preserve">Construcţii şi instalaţii </t>
  </si>
  <si>
    <t>4.1.6.</t>
  </si>
  <si>
    <t>Terasamente</t>
  </si>
  <si>
    <t>Lucrari pentru reabilitare rețele termice</t>
  </si>
  <si>
    <t>4.1.8.</t>
  </si>
  <si>
    <t>Instalații necesare funcționării investiției</t>
  </si>
  <si>
    <t>4.2.</t>
  </si>
  <si>
    <t>Montajul utilajelor tehnologice</t>
  </si>
  <si>
    <t>4.3.</t>
  </si>
  <si>
    <t>Utilaje, echipamente tehnologice și funcționale cu montaj</t>
  </si>
  <si>
    <t>4.4.</t>
  </si>
  <si>
    <t>Utilaje fără montaj şi echipamente de transport</t>
  </si>
  <si>
    <t>4.5.</t>
  </si>
  <si>
    <t>Dotări</t>
  </si>
  <si>
    <t>4.6.</t>
  </si>
  <si>
    <t>Active necorporale</t>
  </si>
  <si>
    <t>Total CAP. 4</t>
  </si>
  <si>
    <t xml:space="preserve">CAPITOLUL 5 - Alte cheltuieli </t>
  </si>
  <si>
    <t>5.1.</t>
  </si>
  <si>
    <t xml:space="preserve">Organizare de şantier                            </t>
  </si>
  <si>
    <t>5.1.1. Lucrări de construcţii și instalații aferente organizării de șantier</t>
  </si>
  <si>
    <t>5.1.2. Cheltuieli conexe organizării de șantier</t>
  </si>
  <si>
    <t>5.2.</t>
  </si>
  <si>
    <t>Comisioane, cote, taxe, costul creditului</t>
  </si>
  <si>
    <t>5.2.1. Taxa pentru obtinerea autorizatiei de construire</t>
  </si>
  <si>
    <t>5.2.2. Cota pentru I.S.C. privind controlul calitatii lucrarilor</t>
  </si>
  <si>
    <t>5.2.3. Cota pentru controlul statului in amenajarea teritoriului</t>
  </si>
  <si>
    <t xml:space="preserve">5.2.4. Cota pentru Casa Socială a Constructorului </t>
  </si>
  <si>
    <t>5.3.</t>
  </si>
  <si>
    <t>Cheltuieli diverse şi neprevăzute</t>
  </si>
  <si>
    <t>Total CAP. 5</t>
  </si>
  <si>
    <t>CAPITOLUL 6 - Cheltuieli pentru probe tehnologice si teste, precum si predare la beneficiar</t>
  </si>
  <si>
    <t>6.1.</t>
  </si>
  <si>
    <t>Pregătirea personalului de exploatare</t>
  </si>
  <si>
    <t>6.2.</t>
  </si>
  <si>
    <t>Probe tehnologice si teste</t>
  </si>
  <si>
    <t>Total CAP. 6</t>
  </si>
  <si>
    <t>CAPITOLUL 7  - Cheltuieli cu salariile si bunurile necesare functionarii UIP</t>
  </si>
  <si>
    <t>7.1.</t>
  </si>
  <si>
    <t>Cheltuieli salariale cu echipa de mamagement de proiect (UIP)</t>
  </si>
  <si>
    <t>7.2.</t>
  </si>
  <si>
    <t>Cheltuiele cu achizitia de active fixe corporale</t>
  </si>
  <si>
    <t>Total CAP. 7</t>
  </si>
  <si>
    <t>TOTAL GENERAL</t>
  </si>
  <si>
    <t>Din care C+M</t>
  </si>
  <si>
    <t>4.1.7.</t>
  </si>
  <si>
    <t>Corespondenta coduri bugetare</t>
  </si>
  <si>
    <t>categorie SMIS</t>
  </si>
  <si>
    <t>subcategorie SMIS</t>
  </si>
  <si>
    <t xml:space="preserve"> Lei</t>
  </si>
  <si>
    <t xml:space="preserve">MANAGER PROIECT, </t>
  </si>
  <si>
    <t>GHEORGHE GOLBAN</t>
  </si>
  <si>
    <t>RESPONSABIL FINANCIAR,</t>
  </si>
  <si>
    <t>CAMELIA CEAUSESCU</t>
  </si>
  <si>
    <t>Anexa la HCL nr.</t>
  </si>
  <si>
    <t>Ajustare preturi  HG379</t>
  </si>
  <si>
    <t>5.1.1 Ajustare preturi  HG379</t>
  </si>
  <si>
    <t>DEVIZ GENERAL REVIZUIT al proiectului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”Retehnologizarea sistemului centralizat de termoficare din Municipiul Timișoara în vederea conformării la normele de protecția mediului privind emisiile poluante în aer și pentru creșterea eficienței în alimentarea cu căldură urbană” , cod SMIS 127006</t>
  </si>
  <si>
    <t>Ajustare preturi clauza 48-AA2</t>
  </si>
  <si>
    <t>5.1.1. Ajustare preturi clauza 48-AA2</t>
  </si>
  <si>
    <t>Ajustare preturi clauza 48- AA2</t>
  </si>
  <si>
    <t>Ajustare preturi HG379</t>
  </si>
</sst>
</file>

<file path=xl/styles.xml><?xml version="1.0" encoding="utf-8"?>
<styleSheet xmlns="http://schemas.openxmlformats.org/spreadsheetml/2006/main">
  <numFmts count="1">
    <numFmt numFmtId="165" formatCode="#,##0.0"/>
  </numFmts>
  <fonts count="8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165" fontId="6" fillId="2" borderId="1" xfId="0" applyNumberFormat="1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eEcran/POIM-COLTERM/01.%20Deviz%20General%20ptr%20Actualizare%20HG379/Deviz%20General%20Ajustari+Buget%20proiect-03.08.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viz General"/>
      <sheetName val="Deviz General-pe CL1+2"/>
      <sheetName val="Deviz General ajustari Lot1 "/>
      <sheetName val="Deviz General ajustari Lot2"/>
      <sheetName val="Buget proiect propus"/>
      <sheetName val="Buget proiect aprobat AA2"/>
    </sheetNames>
    <sheetDataSet>
      <sheetData sheetId="0"/>
      <sheetData sheetId="1">
        <row r="11">
          <cell r="D11">
            <v>520040.61</v>
          </cell>
        </row>
        <row r="14">
          <cell r="D14">
            <v>954808.98</v>
          </cell>
        </row>
        <row r="24">
          <cell r="D24">
            <v>61054.71</v>
          </cell>
        </row>
        <row r="40">
          <cell r="D40">
            <v>1988576.97</v>
          </cell>
        </row>
        <row r="44">
          <cell r="D44">
            <v>2331041.2800000003</v>
          </cell>
        </row>
        <row r="47">
          <cell r="D47">
            <v>3722794.0599999996</v>
          </cell>
        </row>
        <row r="56">
          <cell r="D56">
            <v>23351.74</v>
          </cell>
        </row>
        <row r="67">
          <cell r="D67">
            <v>0</v>
          </cell>
        </row>
        <row r="70">
          <cell r="D70">
            <v>13380.54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84"/>
  <sheetViews>
    <sheetView tabSelected="1" topLeftCell="A31" workbookViewId="0">
      <selection activeCell="C89" sqref="C89"/>
    </sheetView>
  </sheetViews>
  <sheetFormatPr defaultRowHeight="15"/>
  <cols>
    <col min="1" max="1" width="3.42578125" customWidth="1"/>
    <col min="2" max="2" width="6.85546875" customWidth="1"/>
    <col min="3" max="3" width="30.7109375" customWidth="1"/>
    <col min="4" max="4" width="20.7109375" customWidth="1"/>
    <col min="5" max="5" width="17.5703125" customWidth="1"/>
    <col min="6" max="6" width="20.28515625" customWidth="1"/>
  </cols>
  <sheetData>
    <row r="3" spans="1:8">
      <c r="F3" s="27" t="s">
        <v>93</v>
      </c>
    </row>
    <row r="4" spans="1:8">
      <c r="A4" s="1"/>
      <c r="B4" s="1"/>
      <c r="C4" s="40"/>
      <c r="D4" s="7"/>
      <c r="E4" s="18"/>
      <c r="F4" s="18"/>
      <c r="G4" s="25"/>
      <c r="H4" s="25"/>
    </row>
    <row r="5" spans="1:8">
      <c r="A5" s="1"/>
      <c r="B5" s="1"/>
      <c r="C5" s="25"/>
      <c r="D5" s="7"/>
      <c r="E5" s="25"/>
      <c r="F5" s="25"/>
      <c r="G5" s="25"/>
      <c r="H5" s="25"/>
    </row>
    <row r="6" spans="1:8" ht="81.75" customHeight="1">
      <c r="A6" s="2"/>
      <c r="B6" s="33" t="s">
        <v>96</v>
      </c>
      <c r="C6" s="33"/>
      <c r="D6" s="33"/>
      <c r="E6" s="33"/>
      <c r="F6" s="33"/>
      <c r="G6" s="33"/>
      <c r="H6" s="33"/>
    </row>
    <row r="7" spans="1:8">
      <c r="A7" s="1"/>
      <c r="B7" s="33" t="s">
        <v>0</v>
      </c>
      <c r="C7" s="33" t="s">
        <v>1</v>
      </c>
      <c r="D7" s="34" t="s">
        <v>2</v>
      </c>
      <c r="E7" s="35" t="s">
        <v>3</v>
      </c>
      <c r="F7" s="34" t="s">
        <v>4</v>
      </c>
      <c r="G7" s="33" t="s">
        <v>85</v>
      </c>
      <c r="H7" s="33"/>
    </row>
    <row r="8" spans="1:8">
      <c r="A8" s="1"/>
      <c r="B8" s="33"/>
      <c r="C8" s="33"/>
      <c r="D8" s="34"/>
      <c r="E8" s="35"/>
      <c r="F8" s="34"/>
      <c r="G8" s="33"/>
      <c r="H8" s="33"/>
    </row>
    <row r="9" spans="1:8" ht="45">
      <c r="A9" s="25"/>
      <c r="B9" s="33"/>
      <c r="C9" s="33"/>
      <c r="D9" s="32" t="s">
        <v>88</v>
      </c>
      <c r="E9" s="32" t="s">
        <v>88</v>
      </c>
      <c r="F9" s="32" t="s">
        <v>88</v>
      </c>
      <c r="G9" s="31" t="s">
        <v>86</v>
      </c>
      <c r="H9" s="31" t="s">
        <v>87</v>
      </c>
    </row>
    <row r="10" spans="1:8">
      <c r="A10" s="1"/>
      <c r="B10" s="34" t="s">
        <v>5</v>
      </c>
      <c r="C10" s="36"/>
      <c r="D10" s="36"/>
      <c r="E10" s="36"/>
      <c r="F10" s="28"/>
      <c r="G10" s="9"/>
      <c r="H10" s="9"/>
    </row>
    <row r="11" spans="1:8">
      <c r="A11" s="1"/>
      <c r="B11" s="23" t="s">
        <v>6</v>
      </c>
      <c r="C11" s="21" t="s">
        <v>7</v>
      </c>
      <c r="D11" s="13">
        <v>0</v>
      </c>
      <c r="E11" s="13">
        <f>D11*0.19</f>
        <v>0</v>
      </c>
      <c r="F11" s="13">
        <f t="shared" ref="F11:F16" si="0">D11+E11</f>
        <v>0</v>
      </c>
      <c r="G11" s="10"/>
      <c r="H11" s="10"/>
    </row>
    <row r="12" spans="1:8">
      <c r="A12" s="1"/>
      <c r="B12" s="22" t="s">
        <v>8</v>
      </c>
      <c r="C12" s="20" t="s">
        <v>9</v>
      </c>
      <c r="D12" s="14">
        <v>4786696.74</v>
      </c>
      <c r="E12" s="13">
        <f>D12*0.19</f>
        <v>909472.38060000003</v>
      </c>
      <c r="F12" s="13">
        <f t="shared" si="0"/>
        <v>5696169.1206</v>
      </c>
      <c r="G12" s="10">
        <v>12</v>
      </c>
      <c r="H12" s="10">
        <v>38</v>
      </c>
    </row>
    <row r="13" spans="1:8">
      <c r="A13" s="1"/>
      <c r="B13" s="22" t="s">
        <v>8</v>
      </c>
      <c r="C13" s="20" t="s">
        <v>97</v>
      </c>
      <c r="D13" s="24">
        <v>170000</v>
      </c>
      <c r="E13" s="24">
        <v>32300</v>
      </c>
      <c r="F13" s="24">
        <f t="shared" si="0"/>
        <v>202300</v>
      </c>
      <c r="G13" s="41">
        <v>12</v>
      </c>
      <c r="H13" s="41">
        <v>38</v>
      </c>
    </row>
    <row r="14" spans="1:8">
      <c r="A14" s="1"/>
      <c r="B14" s="22" t="s">
        <v>8</v>
      </c>
      <c r="C14" s="20" t="s">
        <v>94</v>
      </c>
      <c r="D14" s="24">
        <f>'[1]Deviz General-pe CL1+2'!D11</f>
        <v>520040.61</v>
      </c>
      <c r="E14" s="24">
        <f>D14*19/100</f>
        <v>98807.715899999996</v>
      </c>
      <c r="F14" s="24">
        <f t="shared" si="0"/>
        <v>618848.32589999994</v>
      </c>
      <c r="G14" s="41">
        <v>12</v>
      </c>
      <c r="H14" s="41">
        <v>38</v>
      </c>
    </row>
    <row r="15" spans="1:8" ht="45">
      <c r="A15" s="1"/>
      <c r="B15" s="22" t="s">
        <v>10</v>
      </c>
      <c r="C15" s="20" t="s">
        <v>11</v>
      </c>
      <c r="D15" s="24">
        <v>8167717.8399999999</v>
      </c>
      <c r="E15" s="24">
        <f>D15*0.19</f>
        <v>1551866.3895999999</v>
      </c>
      <c r="F15" s="24">
        <f t="shared" si="0"/>
        <v>9719584.2295999993</v>
      </c>
      <c r="G15" s="41">
        <v>12</v>
      </c>
      <c r="H15" s="41">
        <v>39</v>
      </c>
    </row>
    <row r="16" spans="1:8">
      <c r="A16" s="1"/>
      <c r="B16" s="22" t="s">
        <v>10</v>
      </c>
      <c r="C16" s="20" t="s">
        <v>97</v>
      </c>
      <c r="D16" s="24">
        <v>210000</v>
      </c>
      <c r="E16" s="24">
        <v>39900</v>
      </c>
      <c r="F16" s="24">
        <f t="shared" si="0"/>
        <v>249900</v>
      </c>
      <c r="G16" s="41">
        <v>12</v>
      </c>
      <c r="H16" s="41">
        <v>39</v>
      </c>
    </row>
    <row r="17" spans="1:8">
      <c r="A17" s="1"/>
      <c r="B17" s="22" t="s">
        <v>10</v>
      </c>
      <c r="C17" s="20" t="s">
        <v>94</v>
      </c>
      <c r="D17" s="24">
        <f>'[1]Deviz General-pe CL1+2'!D14</f>
        <v>954808.98</v>
      </c>
      <c r="E17" s="24">
        <f>D17*19/100</f>
        <v>181413.70620000002</v>
      </c>
      <c r="F17" s="24">
        <f>D17+E17</f>
        <v>1136222.6861999999</v>
      </c>
      <c r="G17" s="41">
        <v>12</v>
      </c>
      <c r="H17" s="41">
        <v>39</v>
      </c>
    </row>
    <row r="18" spans="1:8">
      <c r="A18" s="1"/>
      <c r="B18" s="37" t="s">
        <v>12</v>
      </c>
      <c r="C18" s="37"/>
      <c r="D18" s="15">
        <f>SUM(D11:D17)</f>
        <v>14809264.170000002</v>
      </c>
      <c r="E18" s="15">
        <f>SUM(E11:E17)+0.01</f>
        <v>2813760.2022999995</v>
      </c>
      <c r="F18" s="15">
        <f>SUM(F11:F17)+0.01</f>
        <v>17623024.372299999</v>
      </c>
      <c r="G18" s="11"/>
      <c r="H18" s="11"/>
    </row>
    <row r="19" spans="1:8">
      <c r="A19" s="1"/>
      <c r="B19" s="37" t="s">
        <v>13</v>
      </c>
      <c r="C19" s="37"/>
      <c r="D19" s="37"/>
      <c r="E19" s="37"/>
      <c r="F19" s="29"/>
      <c r="G19" s="12"/>
      <c r="H19" s="12"/>
    </row>
    <row r="20" spans="1:8" ht="30">
      <c r="A20" s="1"/>
      <c r="B20" s="22" t="s">
        <v>14</v>
      </c>
      <c r="C20" s="20" t="s">
        <v>15</v>
      </c>
      <c r="D20" s="16">
        <v>0</v>
      </c>
      <c r="E20" s="14">
        <f>D20*0.19</f>
        <v>0</v>
      </c>
      <c r="F20" s="14">
        <f>D20+E20</f>
        <v>0</v>
      </c>
      <c r="G20" s="41"/>
      <c r="H20" s="41"/>
    </row>
    <row r="21" spans="1:8">
      <c r="A21" s="1"/>
      <c r="B21" s="38" t="s">
        <v>16</v>
      </c>
      <c r="C21" s="38"/>
      <c r="D21" s="15">
        <f t="shared" ref="D21:E21" si="1">D20</f>
        <v>0</v>
      </c>
      <c r="E21" s="15">
        <f t="shared" si="1"/>
        <v>0</v>
      </c>
      <c r="F21" s="15">
        <f>D21+E21</f>
        <v>0</v>
      </c>
      <c r="G21" s="12"/>
      <c r="H21" s="12"/>
    </row>
    <row r="22" spans="1:8">
      <c r="A22" s="1"/>
      <c r="B22" s="37" t="s">
        <v>17</v>
      </c>
      <c r="C22" s="37"/>
      <c r="D22" s="37"/>
      <c r="E22" s="37"/>
      <c r="F22" s="29"/>
      <c r="G22" s="12"/>
      <c r="H22" s="12"/>
    </row>
    <row r="23" spans="1:8">
      <c r="A23" s="1"/>
      <c r="B23" s="22" t="s">
        <v>18</v>
      </c>
      <c r="C23" s="20" t="s">
        <v>19</v>
      </c>
      <c r="D23" s="14">
        <v>23101.25</v>
      </c>
      <c r="E23" s="14">
        <f>D23*0.19</f>
        <v>4389.2375000000002</v>
      </c>
      <c r="F23" s="14">
        <f t="shared" ref="F23:F35" si="2">D23+E23</f>
        <v>27490.487499999999</v>
      </c>
      <c r="G23" s="41">
        <v>14</v>
      </c>
      <c r="H23" s="41">
        <v>42</v>
      </c>
    </row>
    <row r="24" spans="1:8" ht="30">
      <c r="A24" s="1"/>
      <c r="B24" s="22" t="s">
        <v>20</v>
      </c>
      <c r="C24" s="20" t="s">
        <v>21</v>
      </c>
      <c r="D24" s="14">
        <v>62450.7</v>
      </c>
      <c r="E24" s="14">
        <f>D24*0.19</f>
        <v>11865.633</v>
      </c>
      <c r="F24" s="14">
        <f t="shared" si="2"/>
        <v>74316.332999999999</v>
      </c>
      <c r="G24" s="41">
        <v>14</v>
      </c>
      <c r="H24" s="41">
        <v>43</v>
      </c>
    </row>
    <row r="25" spans="1:8">
      <c r="A25" s="1"/>
      <c r="B25" s="22" t="s">
        <v>22</v>
      </c>
      <c r="C25" s="20" t="s">
        <v>23</v>
      </c>
      <c r="D25" s="14">
        <v>3371090.18</v>
      </c>
      <c r="E25" s="14">
        <f>D25*0.19</f>
        <v>640507.13420000009</v>
      </c>
      <c r="F25" s="14">
        <f t="shared" si="2"/>
        <v>4011597.3142000004</v>
      </c>
      <c r="G25" s="41">
        <v>14</v>
      </c>
      <c r="H25" s="41">
        <v>44</v>
      </c>
    </row>
    <row r="26" spans="1:8">
      <c r="A26" s="1"/>
      <c r="B26" s="29" t="s">
        <v>22</v>
      </c>
      <c r="C26" s="20" t="s">
        <v>100</v>
      </c>
      <c r="D26" s="14">
        <f>'[1]Deviz General-pe CL1+2'!D24</f>
        <v>61054.71</v>
      </c>
      <c r="E26" s="14">
        <f>D26*19/100</f>
        <v>11600.394899999999</v>
      </c>
      <c r="F26" s="14">
        <f>D26+E26</f>
        <v>72655.104900000006</v>
      </c>
      <c r="G26" s="41">
        <v>14</v>
      </c>
      <c r="H26" s="41">
        <v>44</v>
      </c>
    </row>
    <row r="27" spans="1:8" ht="30">
      <c r="A27" s="1"/>
      <c r="B27" s="22" t="s">
        <v>24</v>
      </c>
      <c r="C27" s="20" t="s">
        <v>25</v>
      </c>
      <c r="D27" s="14">
        <v>0</v>
      </c>
      <c r="E27" s="14">
        <f t="shared" ref="E27:E33" si="3">D27*0.19</f>
        <v>0</v>
      </c>
      <c r="F27" s="14">
        <f t="shared" si="2"/>
        <v>0</v>
      </c>
      <c r="G27" s="41"/>
      <c r="H27" s="41"/>
    </row>
    <row r="28" spans="1:8">
      <c r="A28" s="1"/>
      <c r="B28" s="22" t="s">
        <v>26</v>
      </c>
      <c r="C28" s="20" t="s">
        <v>27</v>
      </c>
      <c r="D28" s="14">
        <f>SUM(D29:D33)</f>
        <v>511314.47</v>
      </c>
      <c r="E28" s="14">
        <f>D28*0.19</f>
        <v>97149.749299999996</v>
      </c>
      <c r="F28" s="14">
        <f t="shared" si="2"/>
        <v>608464.2193</v>
      </c>
      <c r="G28" s="41"/>
      <c r="H28" s="41"/>
    </row>
    <row r="29" spans="1:8" ht="30">
      <c r="A29" s="1"/>
      <c r="B29" s="22" t="s">
        <v>28</v>
      </c>
      <c r="C29" s="4" t="s">
        <v>29</v>
      </c>
      <c r="D29" s="14">
        <v>344571.57</v>
      </c>
      <c r="E29" s="14">
        <f t="shared" si="3"/>
        <v>65468.598300000005</v>
      </c>
      <c r="F29" s="14">
        <f t="shared" si="2"/>
        <v>410040.16830000002</v>
      </c>
      <c r="G29" s="41">
        <v>9</v>
      </c>
      <c r="H29" s="41">
        <v>29</v>
      </c>
    </row>
    <row r="30" spans="1:8">
      <c r="A30" s="1"/>
      <c r="B30" s="22" t="s">
        <v>28</v>
      </c>
      <c r="C30" s="4" t="s">
        <v>94</v>
      </c>
      <c r="D30" s="14">
        <v>22715.73</v>
      </c>
      <c r="E30" s="14">
        <f t="shared" si="3"/>
        <v>4315.9886999999999</v>
      </c>
      <c r="F30" s="14">
        <f t="shared" si="2"/>
        <v>27031.718699999998</v>
      </c>
      <c r="G30" s="41">
        <v>9</v>
      </c>
      <c r="H30" s="41">
        <v>29</v>
      </c>
    </row>
    <row r="31" spans="1:8">
      <c r="A31" s="1"/>
      <c r="B31" s="22" t="s">
        <v>30</v>
      </c>
      <c r="C31" s="4" t="s">
        <v>31</v>
      </c>
      <c r="D31" s="14">
        <v>133150</v>
      </c>
      <c r="E31" s="14">
        <f t="shared" si="3"/>
        <v>25298.5</v>
      </c>
      <c r="F31" s="14">
        <f t="shared" si="2"/>
        <v>158448.5</v>
      </c>
      <c r="G31" s="41">
        <v>8</v>
      </c>
      <c r="H31" s="41">
        <v>17</v>
      </c>
    </row>
    <row r="32" spans="1:8">
      <c r="A32" s="1"/>
      <c r="B32" s="22" t="s">
        <v>30</v>
      </c>
      <c r="C32" s="4" t="s">
        <v>94</v>
      </c>
      <c r="D32" s="14">
        <v>6227.17</v>
      </c>
      <c r="E32" s="14">
        <f t="shared" si="3"/>
        <v>1183.1623</v>
      </c>
      <c r="F32" s="14">
        <f t="shared" si="2"/>
        <v>7410.3323</v>
      </c>
      <c r="G32" s="41">
        <v>8</v>
      </c>
      <c r="H32" s="41">
        <v>17</v>
      </c>
    </row>
    <row r="33" spans="1:8">
      <c r="A33" s="1"/>
      <c r="B33" s="22" t="s">
        <v>32</v>
      </c>
      <c r="C33" s="4" t="s">
        <v>33</v>
      </c>
      <c r="D33" s="14">
        <v>4650</v>
      </c>
      <c r="E33" s="14">
        <f t="shared" si="3"/>
        <v>883.5</v>
      </c>
      <c r="F33" s="14">
        <f t="shared" si="2"/>
        <v>5533.5</v>
      </c>
      <c r="G33" s="41">
        <v>7</v>
      </c>
      <c r="H33" s="41">
        <v>15</v>
      </c>
    </row>
    <row r="34" spans="1:8">
      <c r="A34" s="1"/>
      <c r="B34" s="29" t="s">
        <v>34</v>
      </c>
      <c r="C34" s="20" t="s">
        <v>35</v>
      </c>
      <c r="D34" s="14">
        <v>1395008</v>
      </c>
      <c r="E34" s="14">
        <f>D34*0.19</f>
        <v>265051.52000000002</v>
      </c>
      <c r="F34" s="14">
        <f t="shared" si="2"/>
        <v>1660059.52</v>
      </c>
      <c r="G34" s="41">
        <v>14</v>
      </c>
      <c r="H34" s="41">
        <v>51</v>
      </c>
    </row>
    <row r="35" spans="1:8">
      <c r="A35" s="1"/>
      <c r="B35" s="29" t="s">
        <v>34</v>
      </c>
      <c r="C35" s="20" t="s">
        <v>94</v>
      </c>
      <c r="D35" s="14">
        <v>55363.02</v>
      </c>
      <c r="E35" s="14">
        <f>D35*0.19</f>
        <v>10518.9738</v>
      </c>
      <c r="F35" s="14">
        <f t="shared" si="2"/>
        <v>65881.993799999997</v>
      </c>
      <c r="G35" s="41">
        <v>14</v>
      </c>
      <c r="H35" s="41">
        <v>51</v>
      </c>
    </row>
    <row r="36" spans="1:8">
      <c r="A36" s="1"/>
      <c r="B36" s="37" t="s">
        <v>36</v>
      </c>
      <c r="C36" s="37"/>
      <c r="D36" s="15">
        <f>D23+D24+D25+D27+D28+D34+D35+D26</f>
        <v>5479382.3300000001</v>
      </c>
      <c r="E36" s="15">
        <f>E23+E24+E25+E27+E28+E34+E35+E26-0.01</f>
        <v>1041082.6327000001</v>
      </c>
      <c r="F36" s="15">
        <f>F23+F24+F25+F27+F28+F34+F35+F26-0.01</f>
        <v>6520464.9627</v>
      </c>
      <c r="G36" s="12"/>
      <c r="H36" s="12"/>
    </row>
    <row r="37" spans="1:8">
      <c r="A37" s="1"/>
      <c r="B37" s="37" t="s">
        <v>37</v>
      </c>
      <c r="C37" s="37"/>
      <c r="D37" s="37"/>
      <c r="E37" s="37"/>
      <c r="F37" s="29"/>
      <c r="G37" s="12"/>
      <c r="H37" s="12"/>
    </row>
    <row r="38" spans="1:8">
      <c r="A38" s="1"/>
      <c r="B38" s="30" t="s">
        <v>38</v>
      </c>
      <c r="C38" s="3" t="s">
        <v>39</v>
      </c>
      <c r="D38" s="14">
        <f>D39+D40+D41+D42</f>
        <v>18845589.52</v>
      </c>
      <c r="E38" s="14">
        <f>D38*0.19-0.01</f>
        <v>3580661.9988000002</v>
      </c>
      <c r="F38" s="14">
        <f t="shared" ref="F38:F52" si="4">D38+E38</f>
        <v>22426251.518799998</v>
      </c>
      <c r="G38" s="41">
        <v>15</v>
      </c>
      <c r="H38" s="41">
        <v>53</v>
      </c>
    </row>
    <row r="39" spans="1:8">
      <c r="A39" s="1"/>
      <c r="B39" s="30" t="s">
        <v>40</v>
      </c>
      <c r="C39" s="4" t="s">
        <v>41</v>
      </c>
      <c r="D39" s="14">
        <v>0</v>
      </c>
      <c r="E39" s="14">
        <f t="shared" ref="E39:E52" si="5">D39*0.19</f>
        <v>0</v>
      </c>
      <c r="F39" s="14">
        <f t="shared" si="4"/>
        <v>0</v>
      </c>
      <c r="G39" s="41">
        <v>15</v>
      </c>
      <c r="H39" s="41">
        <v>53</v>
      </c>
    </row>
    <row r="40" spans="1:8" ht="30">
      <c r="A40" s="1"/>
      <c r="B40" s="30" t="s">
        <v>84</v>
      </c>
      <c r="C40" s="4" t="s">
        <v>42</v>
      </c>
      <c r="D40" s="14">
        <f>16612012.55</f>
        <v>16612012.550000001</v>
      </c>
      <c r="E40" s="14">
        <f t="shared" si="5"/>
        <v>3156282.3845000002</v>
      </c>
      <c r="F40" s="14">
        <f t="shared" si="4"/>
        <v>19768294.934500001</v>
      </c>
      <c r="G40" s="41">
        <v>15</v>
      </c>
      <c r="H40" s="41">
        <v>53</v>
      </c>
    </row>
    <row r="41" spans="1:8">
      <c r="A41" s="1"/>
      <c r="B41" s="22" t="s">
        <v>84</v>
      </c>
      <c r="C41" s="20" t="s">
        <v>97</v>
      </c>
      <c r="D41" s="24">
        <v>245000</v>
      </c>
      <c r="E41" s="24">
        <v>46550</v>
      </c>
      <c r="F41" s="24">
        <f t="shared" si="4"/>
        <v>291550</v>
      </c>
      <c r="G41" s="41">
        <v>15</v>
      </c>
      <c r="H41" s="41">
        <v>53</v>
      </c>
    </row>
    <row r="42" spans="1:8">
      <c r="A42" s="1"/>
      <c r="B42" s="22" t="s">
        <v>84</v>
      </c>
      <c r="C42" s="20" t="s">
        <v>94</v>
      </c>
      <c r="D42" s="24">
        <f>'[1]Deviz General-pe CL1+2'!D40</f>
        <v>1988576.97</v>
      </c>
      <c r="E42" s="24">
        <f>D42*19/100</f>
        <v>377829.62430000002</v>
      </c>
      <c r="F42" s="24">
        <f>D42+E42</f>
        <v>2366406.5943</v>
      </c>
      <c r="G42" s="41">
        <v>15</v>
      </c>
      <c r="H42" s="41">
        <v>53</v>
      </c>
    </row>
    <row r="43" spans="1:8" ht="30">
      <c r="A43" s="1"/>
      <c r="B43" s="22" t="s">
        <v>43</v>
      </c>
      <c r="C43" s="20" t="s">
        <v>44</v>
      </c>
      <c r="D43" s="24">
        <v>0</v>
      </c>
      <c r="E43" s="24">
        <f t="shared" si="5"/>
        <v>0</v>
      </c>
      <c r="F43" s="24">
        <f t="shared" si="4"/>
        <v>0</v>
      </c>
      <c r="G43" s="41">
        <v>15</v>
      </c>
      <c r="H43" s="41">
        <v>53</v>
      </c>
    </row>
    <row r="44" spans="1:8">
      <c r="A44" s="1"/>
      <c r="B44" s="22" t="s">
        <v>45</v>
      </c>
      <c r="C44" s="20" t="s">
        <v>46</v>
      </c>
      <c r="D44" s="24">
        <v>20608815.68</v>
      </c>
      <c r="E44" s="24">
        <f t="shared" si="5"/>
        <v>3915674.9791999999</v>
      </c>
      <c r="F44" s="24">
        <f t="shared" si="4"/>
        <v>24524490.659199998</v>
      </c>
      <c r="G44" s="41">
        <v>15</v>
      </c>
      <c r="H44" s="41">
        <v>54</v>
      </c>
    </row>
    <row r="45" spans="1:8">
      <c r="A45" s="1"/>
      <c r="B45" s="22" t="s">
        <v>45</v>
      </c>
      <c r="C45" s="20" t="s">
        <v>97</v>
      </c>
      <c r="D45" s="24">
        <v>420000</v>
      </c>
      <c r="E45" s="24">
        <f>D45*0.19</f>
        <v>79800</v>
      </c>
      <c r="F45" s="24">
        <f t="shared" si="4"/>
        <v>499800</v>
      </c>
      <c r="G45" s="41">
        <v>15</v>
      </c>
      <c r="H45" s="41">
        <v>54</v>
      </c>
    </row>
    <row r="46" spans="1:8">
      <c r="A46" s="1"/>
      <c r="B46" s="22" t="s">
        <v>45</v>
      </c>
      <c r="C46" s="20" t="s">
        <v>94</v>
      </c>
      <c r="D46" s="24">
        <f>'[1]Deviz General-pe CL1+2'!D44</f>
        <v>2331041.2800000003</v>
      </c>
      <c r="E46" s="24">
        <f>D46*19/100+0.01</f>
        <v>442897.85320000007</v>
      </c>
      <c r="F46" s="24">
        <f>D46+E46</f>
        <v>2773939.1332000005</v>
      </c>
      <c r="G46" s="41">
        <v>15</v>
      </c>
      <c r="H46" s="41">
        <v>54</v>
      </c>
    </row>
    <row r="47" spans="1:8" ht="30">
      <c r="A47" s="1"/>
      <c r="B47" s="22" t="s">
        <v>47</v>
      </c>
      <c r="C47" s="20" t="s">
        <v>48</v>
      </c>
      <c r="D47" s="24">
        <v>61052088.960000001</v>
      </c>
      <c r="E47" s="24">
        <f t="shared" si="5"/>
        <v>11599896.9024</v>
      </c>
      <c r="F47" s="24">
        <f t="shared" si="4"/>
        <v>72651985.862399995</v>
      </c>
      <c r="G47" s="41">
        <v>15</v>
      </c>
      <c r="H47" s="41">
        <v>54</v>
      </c>
    </row>
    <row r="48" spans="1:8">
      <c r="A48" s="1"/>
      <c r="B48" s="22" t="s">
        <v>47</v>
      </c>
      <c r="C48" s="20" t="s">
        <v>97</v>
      </c>
      <c r="D48" s="24">
        <v>1415000</v>
      </c>
      <c r="E48" s="24">
        <f>D48*0.19</f>
        <v>268850</v>
      </c>
      <c r="F48" s="24">
        <f t="shared" si="4"/>
        <v>1683850</v>
      </c>
      <c r="G48" s="41">
        <v>15</v>
      </c>
      <c r="H48" s="41">
        <v>54</v>
      </c>
    </row>
    <row r="49" spans="1:8">
      <c r="A49" s="1"/>
      <c r="B49" s="22" t="s">
        <v>47</v>
      </c>
      <c r="C49" s="20" t="s">
        <v>94</v>
      </c>
      <c r="D49" s="24">
        <f>'[1]Deviz General-pe CL1+2'!D47</f>
        <v>3722794.0599999996</v>
      </c>
      <c r="E49" s="24">
        <f>D49*19/100+0.01</f>
        <v>707330.88139999984</v>
      </c>
      <c r="F49" s="24">
        <f>D49+E49</f>
        <v>4430124.941399999</v>
      </c>
      <c r="G49" s="41">
        <v>15</v>
      </c>
      <c r="H49" s="41">
        <v>54</v>
      </c>
    </row>
    <row r="50" spans="1:8" ht="30">
      <c r="A50" s="1"/>
      <c r="B50" s="30" t="s">
        <v>49</v>
      </c>
      <c r="C50" s="20" t="s">
        <v>50</v>
      </c>
      <c r="D50" s="14">
        <v>0</v>
      </c>
      <c r="E50" s="14">
        <f t="shared" si="5"/>
        <v>0</v>
      </c>
      <c r="F50" s="14">
        <f t="shared" si="4"/>
        <v>0</v>
      </c>
      <c r="G50" s="41"/>
      <c r="H50" s="41"/>
    </row>
    <row r="51" spans="1:8">
      <c r="A51" s="1"/>
      <c r="B51" s="30" t="s">
        <v>51</v>
      </c>
      <c r="C51" s="20" t="s">
        <v>52</v>
      </c>
      <c r="D51" s="14">
        <v>0</v>
      </c>
      <c r="E51" s="14">
        <f t="shared" si="5"/>
        <v>0</v>
      </c>
      <c r="F51" s="14">
        <f t="shared" si="4"/>
        <v>0</v>
      </c>
      <c r="G51" s="41"/>
      <c r="H51" s="41"/>
    </row>
    <row r="52" spans="1:8">
      <c r="A52" s="1"/>
      <c r="B52" s="30" t="s">
        <v>53</v>
      </c>
      <c r="C52" s="20" t="s">
        <v>54</v>
      </c>
      <c r="D52" s="14">
        <v>0</v>
      </c>
      <c r="E52" s="14">
        <f t="shared" si="5"/>
        <v>0</v>
      </c>
      <c r="F52" s="14">
        <f t="shared" si="4"/>
        <v>0</v>
      </c>
      <c r="G52" s="41"/>
      <c r="H52" s="41"/>
    </row>
    <row r="53" spans="1:8">
      <c r="A53" s="1"/>
      <c r="B53" s="37" t="s">
        <v>55</v>
      </c>
      <c r="C53" s="37"/>
      <c r="D53" s="15">
        <f>D38+D44+D45+D46+D47+D48+D49</f>
        <v>108395329.5</v>
      </c>
      <c r="E53" s="15">
        <f>E38+E44+E45+E46+E47+E48+E49-0.01</f>
        <v>20595112.604999997</v>
      </c>
      <c r="F53" s="15">
        <f>F38+F44+F45+F46+F47+F48+F49-0.01</f>
        <v>128990442.10499997</v>
      </c>
      <c r="G53" s="12"/>
      <c r="H53" s="12"/>
    </row>
    <row r="54" spans="1:8">
      <c r="A54" s="1"/>
      <c r="B54" s="37" t="s">
        <v>56</v>
      </c>
      <c r="C54" s="37"/>
      <c r="D54" s="37"/>
      <c r="E54" s="37"/>
      <c r="F54" s="29"/>
      <c r="G54" s="12"/>
      <c r="H54" s="12"/>
    </row>
    <row r="55" spans="1:8">
      <c r="A55" s="5"/>
      <c r="B55" s="39" t="s">
        <v>57</v>
      </c>
      <c r="C55" s="3" t="s">
        <v>58</v>
      </c>
      <c r="D55" s="14">
        <f>D56+D59+D57+D58</f>
        <v>1322792.6100000001</v>
      </c>
      <c r="E55" s="14">
        <f t="shared" ref="E55:F55" si="6">E56+E59+E57+E58</f>
        <v>251330.59590000001</v>
      </c>
      <c r="F55" s="14">
        <f t="shared" si="6"/>
        <v>1574123.2059000002</v>
      </c>
      <c r="G55" s="41"/>
      <c r="H55" s="41"/>
    </row>
    <row r="56" spans="1:8" ht="45">
      <c r="A56" s="5"/>
      <c r="B56" s="39"/>
      <c r="C56" s="4" t="s">
        <v>59</v>
      </c>
      <c r="D56" s="14">
        <v>1296440.8700000001</v>
      </c>
      <c r="E56" s="14">
        <f>D56*0.19</f>
        <v>246323.76530000003</v>
      </c>
      <c r="F56" s="14">
        <f>D56+E56</f>
        <v>1542764.6353000002</v>
      </c>
      <c r="G56" s="41">
        <v>16</v>
      </c>
      <c r="H56" s="41">
        <v>57</v>
      </c>
    </row>
    <row r="57" spans="1:8" ht="30">
      <c r="A57" s="5"/>
      <c r="B57" s="39"/>
      <c r="C57" s="20" t="s">
        <v>98</v>
      </c>
      <c r="D57" s="24">
        <v>3000</v>
      </c>
      <c r="E57" s="24">
        <f>D57*0.19</f>
        <v>570</v>
      </c>
      <c r="F57" s="24">
        <f>D57+E57</f>
        <v>3570</v>
      </c>
      <c r="G57" s="26">
        <v>16</v>
      </c>
      <c r="H57" s="26">
        <v>57</v>
      </c>
    </row>
    <row r="58" spans="1:8">
      <c r="A58" s="5"/>
      <c r="B58" s="39"/>
      <c r="C58" s="20" t="s">
        <v>95</v>
      </c>
      <c r="D58" s="24">
        <f>'[1]Deviz General-pe CL1+2'!D56</f>
        <v>23351.74</v>
      </c>
      <c r="E58" s="24">
        <f>D58*19/100</f>
        <v>4436.8306000000002</v>
      </c>
      <c r="F58" s="24">
        <f>D58+E58</f>
        <v>27788.570600000003</v>
      </c>
      <c r="G58" s="26">
        <v>16</v>
      </c>
      <c r="H58" s="26">
        <v>57</v>
      </c>
    </row>
    <row r="59" spans="1:8" ht="30">
      <c r="A59" s="5"/>
      <c r="B59" s="39"/>
      <c r="C59" s="20" t="s">
        <v>60</v>
      </c>
      <c r="D59" s="24">
        <v>0</v>
      </c>
      <c r="E59" s="24">
        <f>D59*0.19</f>
        <v>0</v>
      </c>
      <c r="F59" s="24">
        <f>D59+E59</f>
        <v>0</v>
      </c>
      <c r="G59" s="26">
        <v>16</v>
      </c>
      <c r="H59" s="26">
        <v>57</v>
      </c>
    </row>
    <row r="60" spans="1:8" ht="30">
      <c r="A60" s="1"/>
      <c r="B60" s="39" t="s">
        <v>61</v>
      </c>
      <c r="C60" s="20" t="s">
        <v>62</v>
      </c>
      <c r="D60" s="24">
        <f>D61+D62+D63+D64</f>
        <v>641712.53586000006</v>
      </c>
      <c r="E60" s="24">
        <v>0</v>
      </c>
      <c r="F60" s="24">
        <f t="shared" ref="F60:F65" si="7">D60+E60</f>
        <v>641712.53586000006</v>
      </c>
      <c r="G60" s="26">
        <v>17</v>
      </c>
      <c r="H60" s="26">
        <v>59</v>
      </c>
    </row>
    <row r="61" spans="1:8" ht="30">
      <c r="A61" s="1"/>
      <c r="B61" s="39"/>
      <c r="C61" s="20" t="s">
        <v>63</v>
      </c>
      <c r="D61" s="24">
        <v>0</v>
      </c>
      <c r="E61" s="24">
        <v>0</v>
      </c>
      <c r="F61" s="24">
        <f t="shared" si="7"/>
        <v>0</v>
      </c>
      <c r="G61" s="26">
        <v>17</v>
      </c>
      <c r="H61" s="26">
        <v>59</v>
      </c>
    </row>
    <row r="62" spans="1:8" ht="30">
      <c r="A62" s="1"/>
      <c r="B62" s="39"/>
      <c r="C62" s="20" t="s">
        <v>64</v>
      </c>
      <c r="D62" s="24">
        <f>D79*0.5/100</f>
        <v>291687.51630000002</v>
      </c>
      <c r="E62" s="24">
        <v>0</v>
      </c>
      <c r="F62" s="24">
        <f t="shared" si="7"/>
        <v>291687.51630000002</v>
      </c>
      <c r="G62" s="26">
        <v>17</v>
      </c>
      <c r="H62" s="26">
        <v>59</v>
      </c>
    </row>
    <row r="63" spans="1:8" ht="45">
      <c r="A63" s="1"/>
      <c r="B63" s="39"/>
      <c r="C63" s="20" t="s">
        <v>65</v>
      </c>
      <c r="D63" s="24">
        <f>D79*0.1/100</f>
        <v>58337.503260000005</v>
      </c>
      <c r="E63" s="24">
        <v>0</v>
      </c>
      <c r="F63" s="24">
        <f t="shared" si="7"/>
        <v>58337.503260000005</v>
      </c>
      <c r="G63" s="26">
        <v>17</v>
      </c>
      <c r="H63" s="26">
        <v>59</v>
      </c>
    </row>
    <row r="64" spans="1:8" ht="30">
      <c r="A64" s="1"/>
      <c r="B64" s="39"/>
      <c r="C64" s="4" t="s">
        <v>66</v>
      </c>
      <c r="D64" s="24">
        <f>D79*0.5/100</f>
        <v>291687.51630000002</v>
      </c>
      <c r="E64" s="14">
        <v>0</v>
      </c>
      <c r="F64" s="14">
        <f t="shared" si="7"/>
        <v>291687.51630000002</v>
      </c>
      <c r="G64" s="41">
        <v>17</v>
      </c>
      <c r="H64" s="41">
        <v>59</v>
      </c>
    </row>
    <row r="65" spans="1:8">
      <c r="A65" s="1"/>
      <c r="B65" s="30" t="s">
        <v>67</v>
      </c>
      <c r="C65" s="20" t="s">
        <v>68</v>
      </c>
      <c r="D65" s="14">
        <f>2359950.7+139642.05</f>
        <v>2499592.75</v>
      </c>
      <c r="E65" s="14">
        <v>487851.59</v>
      </c>
      <c r="F65" s="14">
        <f t="shared" si="7"/>
        <v>2987444.34</v>
      </c>
      <c r="G65" s="41">
        <v>18</v>
      </c>
      <c r="H65" s="41">
        <v>60</v>
      </c>
    </row>
    <row r="66" spans="1:8">
      <c r="A66" s="1"/>
      <c r="B66" s="37" t="s">
        <v>69</v>
      </c>
      <c r="C66" s="37"/>
      <c r="D66" s="15">
        <f t="shared" ref="D66:E66" si="8">D55+D60+D65</f>
        <v>4464097.8958599996</v>
      </c>
      <c r="E66" s="15">
        <f t="shared" si="8"/>
        <v>739182.18590000004</v>
      </c>
      <c r="F66" s="15">
        <f>D66+E66+0.01</f>
        <v>5203280.0917599993</v>
      </c>
      <c r="G66" s="12"/>
      <c r="H66" s="12"/>
    </row>
    <row r="67" spans="1:8">
      <c r="A67" s="1"/>
      <c r="B67" s="37" t="s">
        <v>70</v>
      </c>
      <c r="C67" s="37"/>
      <c r="D67" s="37"/>
      <c r="E67" s="37"/>
      <c r="F67" s="29"/>
      <c r="G67" s="12"/>
      <c r="H67" s="12"/>
    </row>
    <row r="68" spans="1:8" ht="30">
      <c r="A68" s="1"/>
      <c r="B68" s="22" t="s">
        <v>71</v>
      </c>
      <c r="C68" s="20" t="s">
        <v>72</v>
      </c>
      <c r="D68" s="24">
        <v>68803.759999999995</v>
      </c>
      <c r="E68" s="24">
        <f>D68*0.19</f>
        <v>13072.714399999999</v>
      </c>
      <c r="F68" s="24">
        <f>D68+E68</f>
        <v>81876.474399999992</v>
      </c>
      <c r="G68" s="26">
        <v>19</v>
      </c>
      <c r="H68" s="26">
        <v>61</v>
      </c>
    </row>
    <row r="69" spans="1:8">
      <c r="A69" s="1"/>
      <c r="B69" s="22" t="s">
        <v>71</v>
      </c>
      <c r="C69" s="20" t="s">
        <v>94</v>
      </c>
      <c r="D69" s="24">
        <f>'[1]Deviz General-pe CL1+2'!D67</f>
        <v>0</v>
      </c>
      <c r="E69" s="24">
        <f>D69*19/100</f>
        <v>0</v>
      </c>
      <c r="F69" s="24">
        <f>D69+E69</f>
        <v>0</v>
      </c>
      <c r="G69" s="26"/>
      <c r="H69" s="26"/>
    </row>
    <row r="70" spans="1:8">
      <c r="A70" s="1"/>
      <c r="B70" s="22" t="s">
        <v>73</v>
      </c>
      <c r="C70" s="20" t="s">
        <v>74</v>
      </c>
      <c r="D70" s="24">
        <v>686658.98</v>
      </c>
      <c r="E70" s="24">
        <f>D70*0.19</f>
        <v>130465.2062</v>
      </c>
      <c r="F70" s="24">
        <f>D70+E70</f>
        <v>817124.1862</v>
      </c>
      <c r="G70" s="26">
        <v>19</v>
      </c>
      <c r="H70" s="26">
        <v>62</v>
      </c>
    </row>
    <row r="71" spans="1:8">
      <c r="A71" s="1"/>
      <c r="B71" s="22" t="s">
        <v>73</v>
      </c>
      <c r="C71" s="20" t="s">
        <v>99</v>
      </c>
      <c r="D71" s="24">
        <v>7000</v>
      </c>
      <c r="E71" s="24">
        <f>D71*0.19</f>
        <v>1330</v>
      </c>
      <c r="F71" s="24">
        <f>D71+E71</f>
        <v>8330</v>
      </c>
      <c r="G71" s="26">
        <v>19</v>
      </c>
      <c r="H71" s="26">
        <v>62</v>
      </c>
    </row>
    <row r="72" spans="1:8">
      <c r="A72" s="1"/>
      <c r="B72" s="22" t="s">
        <v>73</v>
      </c>
      <c r="C72" s="20" t="s">
        <v>94</v>
      </c>
      <c r="D72" s="24">
        <f>'[1]Deviz General-pe CL1+2'!D70</f>
        <v>13380.54</v>
      </c>
      <c r="E72" s="24">
        <f>D72*19/100</f>
        <v>2542.3026</v>
      </c>
      <c r="F72" s="24">
        <f>D72+E72</f>
        <v>15922.8426</v>
      </c>
      <c r="G72" s="26">
        <v>19</v>
      </c>
      <c r="H72" s="26">
        <v>62</v>
      </c>
    </row>
    <row r="73" spans="1:8">
      <c r="A73" s="1"/>
      <c r="B73" s="37" t="s">
        <v>75</v>
      </c>
      <c r="C73" s="37"/>
      <c r="D73" s="15">
        <f>SUM(D68:D72)</f>
        <v>775843.28</v>
      </c>
      <c r="E73" s="15">
        <f>SUM(E68:E72)</f>
        <v>147410.22320000001</v>
      </c>
      <c r="F73" s="15">
        <f>SUM(F68:F72)</f>
        <v>923253.50319999992</v>
      </c>
      <c r="G73" s="26"/>
      <c r="H73" s="26"/>
    </row>
    <row r="74" spans="1:8">
      <c r="A74" s="1"/>
      <c r="B74" s="37" t="s">
        <v>76</v>
      </c>
      <c r="C74" s="37"/>
      <c r="D74" s="37"/>
      <c r="E74" s="37"/>
      <c r="F74" s="29"/>
      <c r="G74" s="42"/>
      <c r="H74" s="42"/>
    </row>
    <row r="75" spans="1:8" ht="30">
      <c r="A75" s="1"/>
      <c r="B75" s="22" t="s">
        <v>77</v>
      </c>
      <c r="C75" s="20" t="s">
        <v>78</v>
      </c>
      <c r="D75" s="24">
        <v>974494.22</v>
      </c>
      <c r="E75" s="24">
        <v>0</v>
      </c>
      <c r="F75" s="24">
        <f>D75+E75</f>
        <v>974494.22</v>
      </c>
      <c r="G75" s="26">
        <v>9</v>
      </c>
      <c r="H75" s="26">
        <v>21</v>
      </c>
    </row>
    <row r="76" spans="1:8" ht="30">
      <c r="A76" s="1"/>
      <c r="B76" s="29" t="s">
        <v>79</v>
      </c>
      <c r="C76" s="20" t="s">
        <v>80</v>
      </c>
      <c r="D76" s="24">
        <v>38531.120000000003</v>
      </c>
      <c r="E76" s="24">
        <f>D76*0.19</f>
        <v>7320.912800000001</v>
      </c>
      <c r="F76" s="24">
        <f>D76+E76</f>
        <v>45852.032800000001</v>
      </c>
      <c r="G76" s="26">
        <v>9</v>
      </c>
      <c r="H76" s="26">
        <v>25</v>
      </c>
    </row>
    <row r="77" spans="1:8">
      <c r="A77" s="1"/>
      <c r="B77" s="37" t="s">
        <v>81</v>
      </c>
      <c r="C77" s="37"/>
      <c r="D77" s="15">
        <f>D75+D76</f>
        <v>1013025.34</v>
      </c>
      <c r="E77" s="15">
        <f>E75+E76</f>
        <v>7320.912800000001</v>
      </c>
      <c r="F77" s="15">
        <f>D77+E77</f>
        <v>1020346.2528</v>
      </c>
      <c r="G77" s="11"/>
      <c r="H77" s="11"/>
    </row>
    <row r="78" spans="1:8">
      <c r="A78" s="25"/>
      <c r="B78" s="37" t="s">
        <v>82</v>
      </c>
      <c r="C78" s="37"/>
      <c r="D78" s="15">
        <f>D73+D66+D53+D36+D18+D21+D77</f>
        <v>134936942.51585999</v>
      </c>
      <c r="E78" s="15">
        <f>E73+E66+E53+E36+E18+E21+E77</f>
        <v>25343868.761899997</v>
      </c>
      <c r="F78" s="15">
        <f>D78+E78</f>
        <v>160280811.27776</v>
      </c>
      <c r="G78" s="11"/>
      <c r="H78" s="11"/>
    </row>
    <row r="79" spans="1:8">
      <c r="A79" s="25"/>
      <c r="B79" s="37" t="s">
        <v>83</v>
      </c>
      <c r="C79" s="37"/>
      <c r="D79" s="15">
        <f>D12+D13+D14+D15+D16+D17+D21+D38+D44+D45+D46+D56+D57+D58</f>
        <v>58337503.259999998</v>
      </c>
      <c r="E79" s="15">
        <f>E12+E13+E14+E15+E16+E17+E21+E38+E44+E45+E46+E56+E57+E58</f>
        <v>11084125.6194</v>
      </c>
      <c r="F79" s="15">
        <f>D79+E79</f>
        <v>69421628.8794</v>
      </c>
      <c r="G79" s="11"/>
      <c r="H79" s="11"/>
    </row>
    <row r="80" spans="1:8">
      <c r="A80" s="6"/>
      <c r="B80" s="6"/>
      <c r="C80" s="6"/>
      <c r="D80" s="8"/>
      <c r="E80" s="17"/>
      <c r="F80" s="17"/>
      <c r="G80" s="19"/>
      <c r="H80" s="19"/>
    </row>
    <row r="81" spans="1:8">
      <c r="A81" s="6"/>
      <c r="B81" s="6"/>
      <c r="C81" s="6"/>
      <c r="D81" s="17"/>
      <c r="E81" s="6"/>
      <c r="F81" s="6"/>
      <c r="G81" s="19"/>
      <c r="H81" s="19"/>
    </row>
    <row r="82" spans="1:8">
      <c r="A82" s="6"/>
      <c r="B82" s="6"/>
      <c r="C82" s="6"/>
      <c r="D82" s="8" t="s">
        <v>89</v>
      </c>
      <c r="E82" s="17"/>
      <c r="F82" s="8" t="s">
        <v>91</v>
      </c>
      <c r="G82" s="19"/>
      <c r="H82" s="19"/>
    </row>
    <row r="83" spans="1:8">
      <c r="A83" s="6"/>
      <c r="B83" s="6"/>
      <c r="C83" s="6"/>
      <c r="D83" s="8" t="s">
        <v>90</v>
      </c>
      <c r="E83" s="17"/>
      <c r="F83" s="8" t="s">
        <v>92</v>
      </c>
      <c r="G83" s="19"/>
      <c r="H83" s="19"/>
    </row>
    <row r="84" spans="1:8">
      <c r="A84" s="6"/>
      <c r="B84" s="6"/>
      <c r="C84" s="6"/>
      <c r="D84" s="8"/>
      <c r="E84" s="17"/>
      <c r="F84" s="17"/>
      <c r="G84" s="19"/>
      <c r="H84" s="19"/>
    </row>
  </sheetData>
  <mergeCells count="25">
    <mergeCell ref="B67:E67"/>
    <mergeCell ref="B73:C73"/>
    <mergeCell ref="B74:E74"/>
    <mergeCell ref="B77:C77"/>
    <mergeCell ref="B78:C78"/>
    <mergeCell ref="B79:C79"/>
    <mergeCell ref="B37:E37"/>
    <mergeCell ref="B53:C53"/>
    <mergeCell ref="B54:E54"/>
    <mergeCell ref="B55:B59"/>
    <mergeCell ref="B60:B64"/>
    <mergeCell ref="B66:C66"/>
    <mergeCell ref="B10:E10"/>
    <mergeCell ref="B18:C18"/>
    <mergeCell ref="B19:E19"/>
    <mergeCell ref="B21:C21"/>
    <mergeCell ref="B22:E22"/>
    <mergeCell ref="B36:C36"/>
    <mergeCell ref="B6:H6"/>
    <mergeCell ref="B7:B9"/>
    <mergeCell ref="C7:C9"/>
    <mergeCell ref="D7:D8"/>
    <mergeCell ref="E7:E8"/>
    <mergeCell ref="F7:F8"/>
    <mergeCell ref="G7:H8"/>
  </mergeCells>
  <printOptions horizontalCentered="1"/>
  <pageMargins left="0.11811023622047245" right="0.31496062992125984" top="0.35433070866141736" bottom="0.35433070866141736" header="0.31496062992125984" footer="0.31496062992125984"/>
  <pageSetup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HCL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cceausescu</cp:lastModifiedBy>
  <cp:lastPrinted>2022-08-10T06:47:11Z</cp:lastPrinted>
  <dcterms:created xsi:type="dcterms:W3CDTF">2020-10-12T12:18:33Z</dcterms:created>
  <dcterms:modified xsi:type="dcterms:W3CDTF">2022-08-10T06:48:48Z</dcterms:modified>
</cp:coreProperties>
</file>