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mtsrv04\Proiecte Europene\13_IMPLEMENTARE PROIECTE 2014_2020\126376  BALNEOLOGIE\IMPLEMENTARE\2023.05.30 AA 3 - OUG 64 suplimentarea 2\HCL\"/>
    </mc:Choice>
  </mc:AlternateContent>
  <xr:revisionPtr revIDLastSave="0" documentId="13_ncr:1_{BD25516F-C63C-49EA-B7A3-AFBA4A1F1737}" xr6:coauthVersionLast="47" xr6:coauthVersionMax="47" xr10:uidLastSave="{00000000-0000-0000-0000-000000000000}"/>
  <bookViews>
    <workbookView xWindow="2745" yWindow="525" windowWidth="23805" windowHeight="14865" xr2:uid="{00000000-000D-0000-FFFF-FFFF00000000}"/>
  </bookViews>
  <sheets>
    <sheet name="Anexa 1" sheetId="1" r:id="rId1"/>
    <sheet name="Anexa 1 (2)" sheetId="2" r:id="rId2"/>
    <sheet name="Anexa 1 (3)" sheetId="3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O17" i="1"/>
  <c r="O18" i="1"/>
  <c r="O19" i="1"/>
  <c r="O20" i="1"/>
  <c r="O21" i="1"/>
  <c r="O22" i="1"/>
  <c r="O23" i="1"/>
  <c r="O13" i="1"/>
  <c r="N14" i="1"/>
  <c r="N15" i="1"/>
  <c r="N16" i="1"/>
  <c r="N17" i="1"/>
  <c r="N18" i="1"/>
  <c r="N19" i="1"/>
  <c r="N20" i="1"/>
  <c r="N21" i="1"/>
  <c r="N22" i="1"/>
  <c r="N23" i="1"/>
  <c r="N13" i="1"/>
  <c r="M14" i="1"/>
  <c r="M15" i="1"/>
  <c r="M16" i="1"/>
  <c r="M17" i="1"/>
  <c r="M18" i="1"/>
  <c r="M19" i="1"/>
  <c r="M20" i="1"/>
  <c r="M21" i="1"/>
  <c r="M22" i="1"/>
  <c r="M23" i="1"/>
  <c r="M13" i="1"/>
  <c r="M55" i="3" l="1"/>
  <c r="M54" i="3"/>
  <c r="G54" i="3"/>
  <c r="I54" i="3" s="1"/>
  <c r="L54" i="3" s="1"/>
  <c r="F54" i="3"/>
  <c r="M53" i="3"/>
  <c r="M52" i="3" s="1"/>
  <c r="G53" i="3"/>
  <c r="K53" i="3" s="1"/>
  <c r="F53" i="3"/>
  <c r="F52" i="3" s="1"/>
  <c r="J52" i="3"/>
  <c r="H52" i="3"/>
  <c r="E52" i="3"/>
  <c r="D52" i="3"/>
  <c r="C52" i="3"/>
  <c r="M51" i="3"/>
  <c r="G51" i="3"/>
  <c r="K51" i="3" s="1"/>
  <c r="N51" i="3" s="1"/>
  <c r="F51" i="3"/>
  <c r="M50" i="3"/>
  <c r="G50" i="3"/>
  <c r="I50" i="3" s="1"/>
  <c r="F50" i="3"/>
  <c r="M49" i="3"/>
  <c r="I49" i="3"/>
  <c r="L49" i="3" s="1"/>
  <c r="G49" i="3"/>
  <c r="K49" i="3" s="1"/>
  <c r="N49" i="3" s="1"/>
  <c r="F49" i="3"/>
  <c r="M48" i="3"/>
  <c r="G48" i="3"/>
  <c r="K48" i="3" s="1"/>
  <c r="N48" i="3" s="1"/>
  <c r="F48" i="3"/>
  <c r="M47" i="3"/>
  <c r="G47" i="3"/>
  <c r="I47" i="3" s="1"/>
  <c r="L47" i="3" s="1"/>
  <c r="F47" i="3"/>
  <c r="J46" i="3"/>
  <c r="H46" i="3"/>
  <c r="E46" i="3"/>
  <c r="D46" i="3"/>
  <c r="C46" i="3"/>
  <c r="M45" i="3"/>
  <c r="G45" i="3"/>
  <c r="K45" i="3" s="1"/>
  <c r="N45" i="3" s="1"/>
  <c r="F45" i="3"/>
  <c r="M44" i="3"/>
  <c r="G44" i="3"/>
  <c r="K44" i="3" s="1"/>
  <c r="N44" i="3" s="1"/>
  <c r="F44" i="3"/>
  <c r="M43" i="3"/>
  <c r="G43" i="3"/>
  <c r="I43" i="3" s="1"/>
  <c r="L43" i="3" s="1"/>
  <c r="F43" i="3"/>
  <c r="M42" i="3"/>
  <c r="G42" i="3"/>
  <c r="K42" i="3" s="1"/>
  <c r="F42" i="3"/>
  <c r="J41" i="3"/>
  <c r="H41" i="3"/>
  <c r="E41" i="3"/>
  <c r="D41" i="3"/>
  <c r="C41" i="3"/>
  <c r="M40" i="3"/>
  <c r="M39" i="3" s="1"/>
  <c r="G40" i="3"/>
  <c r="I40" i="3" s="1"/>
  <c r="L40" i="3" s="1"/>
  <c r="L39" i="3" s="1"/>
  <c r="F40" i="3"/>
  <c r="F39" i="3" s="1"/>
  <c r="J39" i="3"/>
  <c r="H39" i="3"/>
  <c r="E39" i="3"/>
  <c r="D39" i="3"/>
  <c r="C39" i="3"/>
  <c r="N38" i="3"/>
  <c r="G38" i="3"/>
  <c r="I38" i="3" s="1"/>
  <c r="L38" i="3" s="1"/>
  <c r="F38" i="3"/>
  <c r="N37" i="3"/>
  <c r="M37" i="3"/>
  <c r="H37" i="3"/>
  <c r="G37" i="3"/>
  <c r="I37" i="3" s="1"/>
  <c r="L37" i="3" s="1"/>
  <c r="F37" i="3"/>
  <c r="C37" i="3"/>
  <c r="C31" i="3" s="1"/>
  <c r="N36" i="3"/>
  <c r="G36" i="3"/>
  <c r="I36" i="3" s="1"/>
  <c r="L36" i="3" s="1"/>
  <c r="N35" i="3"/>
  <c r="G35" i="3"/>
  <c r="I35" i="3" s="1"/>
  <c r="L35" i="3" s="1"/>
  <c r="F35" i="3"/>
  <c r="N34" i="3"/>
  <c r="I34" i="3"/>
  <c r="L34" i="3" s="1"/>
  <c r="G34" i="3"/>
  <c r="J34" i="3" s="1"/>
  <c r="M34" i="3" s="1"/>
  <c r="F34" i="3"/>
  <c r="N33" i="3"/>
  <c r="G33" i="3"/>
  <c r="I33" i="3" s="1"/>
  <c r="L33" i="3" s="1"/>
  <c r="F33" i="3"/>
  <c r="N32" i="3"/>
  <c r="G32" i="3"/>
  <c r="J32" i="3" s="1"/>
  <c r="M32" i="3" s="1"/>
  <c r="F32" i="3"/>
  <c r="K31" i="3"/>
  <c r="H31" i="3"/>
  <c r="E31" i="3"/>
  <c r="D31" i="3"/>
  <c r="N30" i="3"/>
  <c r="N29" i="3" s="1"/>
  <c r="G30" i="3"/>
  <c r="G29" i="3" s="1"/>
  <c r="F30" i="3"/>
  <c r="F29" i="3" s="1"/>
  <c r="K29" i="3"/>
  <c r="H29" i="3"/>
  <c r="E29" i="3"/>
  <c r="D29" i="3"/>
  <c r="C29" i="3"/>
  <c r="N28" i="3"/>
  <c r="N27" i="3" s="1"/>
  <c r="J28" i="3"/>
  <c r="M28" i="3" s="1"/>
  <c r="M27" i="3" s="1"/>
  <c r="G28" i="3"/>
  <c r="I28" i="3" s="1"/>
  <c r="F28" i="3"/>
  <c r="F27" i="3" s="1"/>
  <c r="K27" i="3"/>
  <c r="H27" i="3"/>
  <c r="G27" i="3"/>
  <c r="E27" i="3"/>
  <c r="D27" i="3"/>
  <c r="C27" i="3"/>
  <c r="N26" i="3"/>
  <c r="D26" i="3"/>
  <c r="F26" i="3" s="1"/>
  <c r="N25" i="3"/>
  <c r="G25" i="3"/>
  <c r="I25" i="3" s="1"/>
  <c r="F25" i="3"/>
  <c r="K24" i="3"/>
  <c r="H24" i="3"/>
  <c r="E24" i="3"/>
  <c r="D24" i="3"/>
  <c r="C24" i="3"/>
  <c r="N23" i="3"/>
  <c r="G23" i="3"/>
  <c r="J23" i="3" s="1"/>
  <c r="M23" i="3" s="1"/>
  <c r="F23" i="3"/>
  <c r="N22" i="3"/>
  <c r="G22" i="3"/>
  <c r="I22" i="3" s="1"/>
  <c r="L22" i="3" s="1"/>
  <c r="F22" i="3"/>
  <c r="N21" i="3"/>
  <c r="G21" i="3"/>
  <c r="I21" i="3" s="1"/>
  <c r="L21" i="3" s="1"/>
  <c r="F21" i="3"/>
  <c r="K20" i="3"/>
  <c r="H20" i="3"/>
  <c r="E20" i="3"/>
  <c r="D20" i="3"/>
  <c r="C20" i="3"/>
  <c r="M19" i="3"/>
  <c r="K19" i="3"/>
  <c r="N19" i="3" s="1"/>
  <c r="G19" i="3"/>
  <c r="I19" i="3" s="1"/>
  <c r="L19" i="3" s="1"/>
  <c r="F19" i="3"/>
  <c r="M18" i="3"/>
  <c r="I18" i="3"/>
  <c r="L18" i="3" s="1"/>
  <c r="G18" i="3"/>
  <c r="K18" i="3" s="1"/>
  <c r="N18" i="3" s="1"/>
  <c r="F18" i="3"/>
  <c r="M17" i="3"/>
  <c r="G17" i="3"/>
  <c r="I17" i="3" s="1"/>
  <c r="F17" i="3"/>
  <c r="J16" i="3"/>
  <c r="H16" i="3"/>
  <c r="E16" i="3"/>
  <c r="D16" i="3"/>
  <c r="C16" i="3"/>
  <c r="M15" i="3"/>
  <c r="M14" i="3" s="1"/>
  <c r="I15" i="3"/>
  <c r="L15" i="3" s="1"/>
  <c r="L14" i="3" s="1"/>
  <c r="G15" i="3"/>
  <c r="K15" i="3" s="1"/>
  <c r="F15" i="3"/>
  <c r="F14" i="3" s="1"/>
  <c r="J14" i="3"/>
  <c r="H14" i="3"/>
  <c r="E14" i="3"/>
  <c r="D14" i="3"/>
  <c r="C14" i="3"/>
  <c r="M13" i="3"/>
  <c r="D13" i="3"/>
  <c r="F13" i="3" s="1"/>
  <c r="F12" i="3" s="1"/>
  <c r="J12" i="3"/>
  <c r="H12" i="3"/>
  <c r="E12" i="3"/>
  <c r="C12" i="3"/>
  <c r="G13" i="3" l="1"/>
  <c r="G12" i="3" s="1"/>
  <c r="D12" i="3"/>
  <c r="I27" i="3"/>
  <c r="L28" i="3"/>
  <c r="L27" i="3" s="1"/>
  <c r="I32" i="3"/>
  <c r="L32" i="3" s="1"/>
  <c r="K43" i="3"/>
  <c r="N43" i="3" s="1"/>
  <c r="N20" i="3"/>
  <c r="K47" i="3"/>
  <c r="K46" i="3" s="1"/>
  <c r="K50" i="3"/>
  <c r="N50" i="3" s="1"/>
  <c r="J21" i="3"/>
  <c r="M21" i="3" s="1"/>
  <c r="J22" i="3"/>
  <c r="M22" i="3" s="1"/>
  <c r="J30" i="3"/>
  <c r="M30" i="3" s="1"/>
  <c r="M29" i="3" s="1"/>
  <c r="K54" i="3"/>
  <c r="N54" i="3" s="1"/>
  <c r="I51" i="3"/>
  <c r="L51" i="3" s="1"/>
  <c r="F20" i="3"/>
  <c r="F31" i="3"/>
  <c r="G46" i="3"/>
  <c r="M41" i="3"/>
  <c r="F16" i="3"/>
  <c r="J35" i="3"/>
  <c r="M35" i="3" s="1"/>
  <c r="E56" i="3"/>
  <c r="I44" i="3"/>
  <c r="L44" i="3" s="1"/>
  <c r="I48" i="3"/>
  <c r="L48" i="3" s="1"/>
  <c r="D56" i="3"/>
  <c r="N24" i="3"/>
  <c r="F41" i="3"/>
  <c r="C56" i="3"/>
  <c r="G20" i="3"/>
  <c r="F46" i="3"/>
  <c r="J38" i="3"/>
  <c r="M38" i="3" s="1"/>
  <c r="G39" i="3"/>
  <c r="K40" i="3"/>
  <c r="K39" i="3" s="1"/>
  <c r="M46" i="3"/>
  <c r="M16" i="3"/>
  <c r="I23" i="3"/>
  <c r="L23" i="3" s="1"/>
  <c r="L20" i="3" s="1"/>
  <c r="J36" i="3"/>
  <c r="M36" i="3" s="1"/>
  <c r="G41" i="3"/>
  <c r="I42" i="3"/>
  <c r="L42" i="3" s="1"/>
  <c r="H56" i="3"/>
  <c r="N31" i="3"/>
  <c r="I16" i="3"/>
  <c r="L17" i="3"/>
  <c r="L16" i="3" s="1"/>
  <c r="N42" i="3"/>
  <c r="N53" i="3"/>
  <c r="K52" i="3"/>
  <c r="K14" i="3"/>
  <c r="N15" i="3"/>
  <c r="N14" i="3" s="1"/>
  <c r="L25" i="3"/>
  <c r="L50" i="3"/>
  <c r="F24" i="3"/>
  <c r="L31" i="3"/>
  <c r="I30" i="3"/>
  <c r="I39" i="3"/>
  <c r="I45" i="3"/>
  <c r="L45" i="3" s="1"/>
  <c r="I53" i="3"/>
  <c r="I31" i="3"/>
  <c r="I14" i="3"/>
  <c r="J29" i="3"/>
  <c r="G16" i="3"/>
  <c r="J27" i="3"/>
  <c r="G14" i="3"/>
  <c r="K17" i="3"/>
  <c r="J25" i="3"/>
  <c r="G26" i="3"/>
  <c r="G31" i="3"/>
  <c r="J33" i="3"/>
  <c r="M33" i="3" s="1"/>
  <c r="G52" i="3"/>
  <c r="M20" i="3" l="1"/>
  <c r="I13" i="3"/>
  <c r="L13" i="3" s="1"/>
  <c r="J20" i="3"/>
  <c r="N41" i="3"/>
  <c r="N47" i="3"/>
  <c r="N46" i="3" s="1"/>
  <c r="N56" i="3" s="1"/>
  <c r="K13" i="3"/>
  <c r="F56" i="3"/>
  <c r="K41" i="3"/>
  <c r="N40" i="3"/>
  <c r="N39" i="3" s="1"/>
  <c r="N52" i="3"/>
  <c r="I12" i="3"/>
  <c r="M31" i="3"/>
  <c r="I46" i="3"/>
  <c r="L41" i="3"/>
  <c r="L46" i="3"/>
  <c r="I20" i="3"/>
  <c r="K16" i="3"/>
  <c r="N17" i="3"/>
  <c r="N16" i="3" s="1"/>
  <c r="M25" i="3"/>
  <c r="I26" i="3"/>
  <c r="J26" i="3"/>
  <c r="M26" i="3" s="1"/>
  <c r="L53" i="3"/>
  <c r="L52" i="3" s="1"/>
  <c r="I52" i="3"/>
  <c r="L30" i="3"/>
  <c r="L29" i="3" s="1"/>
  <c r="I29" i="3"/>
  <c r="I41" i="3"/>
  <c r="G24" i="3"/>
  <c r="G56" i="3" s="1"/>
  <c r="J31" i="3"/>
  <c r="M55" i="2"/>
  <c r="M54" i="2"/>
  <c r="G54" i="2"/>
  <c r="K54" i="2" s="1"/>
  <c r="N54" i="2" s="1"/>
  <c r="F54" i="2"/>
  <c r="M53" i="2"/>
  <c r="M52" i="2" s="1"/>
  <c r="G53" i="2"/>
  <c r="I53" i="2" s="1"/>
  <c r="F53" i="2"/>
  <c r="J52" i="2"/>
  <c r="H52" i="2"/>
  <c r="E52" i="2"/>
  <c r="D52" i="2"/>
  <c r="C52" i="2"/>
  <c r="M51" i="2"/>
  <c r="G51" i="2"/>
  <c r="K51" i="2" s="1"/>
  <c r="N51" i="2" s="1"/>
  <c r="F51" i="2"/>
  <c r="M50" i="2"/>
  <c r="G50" i="2"/>
  <c r="K50" i="2" s="1"/>
  <c r="N50" i="2" s="1"/>
  <c r="F50" i="2"/>
  <c r="M49" i="2"/>
  <c r="G49" i="2"/>
  <c r="K49" i="2" s="1"/>
  <c r="N49" i="2" s="1"/>
  <c r="F49" i="2"/>
  <c r="M48" i="2"/>
  <c r="G48" i="2"/>
  <c r="K48" i="2" s="1"/>
  <c r="N48" i="2" s="1"/>
  <c r="F48" i="2"/>
  <c r="M47" i="2"/>
  <c r="G47" i="2"/>
  <c r="K47" i="2" s="1"/>
  <c r="F47" i="2"/>
  <c r="J46" i="2"/>
  <c r="H46" i="2"/>
  <c r="E46" i="2"/>
  <c r="D46" i="2"/>
  <c r="C46" i="2"/>
  <c r="M45" i="2"/>
  <c r="G45" i="2"/>
  <c r="I45" i="2" s="1"/>
  <c r="L45" i="2" s="1"/>
  <c r="F45" i="2"/>
  <c r="M44" i="2"/>
  <c r="G44" i="2"/>
  <c r="K44" i="2" s="1"/>
  <c r="N44" i="2" s="1"/>
  <c r="F44" i="2"/>
  <c r="M43" i="2"/>
  <c r="M41" i="2" s="1"/>
  <c r="G43" i="2"/>
  <c r="K43" i="2" s="1"/>
  <c r="N43" i="2" s="1"/>
  <c r="F43" i="2"/>
  <c r="M42" i="2"/>
  <c r="G42" i="2"/>
  <c r="K42" i="2" s="1"/>
  <c r="N42" i="2" s="1"/>
  <c r="F42" i="2"/>
  <c r="F41" i="2" s="1"/>
  <c r="J41" i="2"/>
  <c r="H41" i="2"/>
  <c r="E41" i="2"/>
  <c r="D41" i="2"/>
  <c r="C41" i="2"/>
  <c r="M40" i="2"/>
  <c r="M39" i="2" s="1"/>
  <c r="K40" i="2"/>
  <c r="N40" i="2" s="1"/>
  <c r="N39" i="2" s="1"/>
  <c r="I40" i="2"/>
  <c r="I39" i="2" s="1"/>
  <c r="G40" i="2"/>
  <c r="F40" i="2"/>
  <c r="J39" i="2"/>
  <c r="H39" i="2"/>
  <c r="G39" i="2"/>
  <c r="F39" i="2"/>
  <c r="E39" i="2"/>
  <c r="D39" i="2"/>
  <c r="C39" i="2"/>
  <c r="N38" i="2"/>
  <c r="M38" i="2"/>
  <c r="L38" i="2"/>
  <c r="J38" i="2"/>
  <c r="I38" i="2"/>
  <c r="G38" i="2"/>
  <c r="F38" i="2"/>
  <c r="N37" i="2"/>
  <c r="M37" i="2"/>
  <c r="H37" i="2"/>
  <c r="F37" i="2"/>
  <c r="C37" i="2"/>
  <c r="G37" i="2" s="1"/>
  <c r="G31" i="2" s="1"/>
  <c r="N36" i="2"/>
  <c r="J36" i="2"/>
  <c r="M36" i="2" s="1"/>
  <c r="G36" i="2"/>
  <c r="I36" i="2" s="1"/>
  <c r="L36" i="2" s="1"/>
  <c r="N35" i="2"/>
  <c r="G35" i="2"/>
  <c r="J35" i="2" s="1"/>
  <c r="M35" i="2" s="1"/>
  <c r="F35" i="2"/>
  <c r="N34" i="2"/>
  <c r="G34" i="2"/>
  <c r="I34" i="2" s="1"/>
  <c r="L34" i="2" s="1"/>
  <c r="F34" i="2"/>
  <c r="N33" i="2"/>
  <c r="J33" i="2"/>
  <c r="M33" i="2" s="1"/>
  <c r="I33" i="2"/>
  <c r="L33" i="2" s="1"/>
  <c r="G33" i="2"/>
  <c r="F33" i="2"/>
  <c r="N32" i="2"/>
  <c r="J32" i="2"/>
  <c r="M32" i="2" s="1"/>
  <c r="G32" i="2"/>
  <c r="I32" i="2" s="1"/>
  <c r="L32" i="2" s="1"/>
  <c r="F32" i="2"/>
  <c r="K31" i="2"/>
  <c r="H31" i="2"/>
  <c r="E31" i="2"/>
  <c r="D31" i="2"/>
  <c r="N30" i="2"/>
  <c r="N29" i="2" s="1"/>
  <c r="G30" i="2"/>
  <c r="I30" i="2" s="1"/>
  <c r="F30" i="2"/>
  <c r="F29" i="2" s="1"/>
  <c r="K29" i="2"/>
  <c r="H29" i="2"/>
  <c r="E29" i="2"/>
  <c r="D29" i="2"/>
  <c r="C29" i="2"/>
  <c r="N28" i="2"/>
  <c r="N27" i="2" s="1"/>
  <c r="I28" i="2"/>
  <c r="I27" i="2" s="1"/>
  <c r="G28" i="2"/>
  <c r="J28" i="2" s="1"/>
  <c r="F28" i="2"/>
  <c r="F27" i="2" s="1"/>
  <c r="K27" i="2"/>
  <c r="H27" i="2"/>
  <c r="E27" i="2"/>
  <c r="D27" i="2"/>
  <c r="C27" i="2"/>
  <c r="N26" i="2"/>
  <c r="G26" i="2"/>
  <c r="J26" i="2" s="1"/>
  <c r="M26" i="2" s="1"/>
  <c r="F26" i="2"/>
  <c r="F24" i="2" s="1"/>
  <c r="D26" i="2"/>
  <c r="N25" i="2"/>
  <c r="N24" i="2" s="1"/>
  <c r="J25" i="2"/>
  <c r="I25" i="2"/>
  <c r="L25" i="2" s="1"/>
  <c r="G25" i="2"/>
  <c r="F25" i="2"/>
  <c r="K24" i="2"/>
  <c r="H24" i="2"/>
  <c r="G24" i="2"/>
  <c r="E24" i="2"/>
  <c r="D24" i="2"/>
  <c r="C24" i="2"/>
  <c r="N23" i="2"/>
  <c r="G23" i="2"/>
  <c r="J23" i="2" s="1"/>
  <c r="M23" i="2" s="1"/>
  <c r="F23" i="2"/>
  <c r="N22" i="2"/>
  <c r="G22" i="2"/>
  <c r="I22" i="2" s="1"/>
  <c r="L22" i="2" s="1"/>
  <c r="F22" i="2"/>
  <c r="N21" i="2"/>
  <c r="G21" i="2"/>
  <c r="G20" i="2" s="1"/>
  <c r="F21" i="2"/>
  <c r="F20" i="2" s="1"/>
  <c r="K20" i="2"/>
  <c r="H20" i="2"/>
  <c r="E20" i="2"/>
  <c r="D20" i="2"/>
  <c r="C20" i="2"/>
  <c r="M19" i="2"/>
  <c r="K19" i="2"/>
  <c r="N19" i="2" s="1"/>
  <c r="G19" i="2"/>
  <c r="I19" i="2" s="1"/>
  <c r="L19" i="2" s="1"/>
  <c r="F19" i="2"/>
  <c r="M18" i="2"/>
  <c r="K18" i="2"/>
  <c r="N18" i="2" s="1"/>
  <c r="G18" i="2"/>
  <c r="I18" i="2" s="1"/>
  <c r="L18" i="2" s="1"/>
  <c r="F18" i="2"/>
  <c r="M17" i="2"/>
  <c r="K17" i="2"/>
  <c r="N17" i="2" s="1"/>
  <c r="N16" i="2" s="1"/>
  <c r="G17" i="2"/>
  <c r="I17" i="2" s="1"/>
  <c r="F17" i="2"/>
  <c r="F16" i="2" s="1"/>
  <c r="J16" i="2"/>
  <c r="H16" i="2"/>
  <c r="G16" i="2"/>
  <c r="E16" i="2"/>
  <c r="D16" i="2"/>
  <c r="C16" i="2"/>
  <c r="M15" i="2"/>
  <c r="M14" i="2" s="1"/>
  <c r="G15" i="2"/>
  <c r="K15" i="2" s="1"/>
  <c r="F15" i="2"/>
  <c r="F14" i="2" s="1"/>
  <c r="J14" i="2"/>
  <c r="H14" i="2"/>
  <c r="E14" i="2"/>
  <c r="D14" i="2"/>
  <c r="C14" i="2"/>
  <c r="M13" i="2"/>
  <c r="D13" i="2"/>
  <c r="D12" i="2" s="1"/>
  <c r="J12" i="2"/>
  <c r="H12" i="2"/>
  <c r="E12" i="2"/>
  <c r="C12" i="2"/>
  <c r="I16" i="2" l="1"/>
  <c r="L17" i="2"/>
  <c r="L16" i="2" s="1"/>
  <c r="K14" i="2"/>
  <c r="N15" i="2"/>
  <c r="N14" i="2" s="1"/>
  <c r="K46" i="2"/>
  <c r="N47" i="2"/>
  <c r="N46" i="2" s="1"/>
  <c r="M16" i="2"/>
  <c r="I35" i="2"/>
  <c r="L35" i="2" s="1"/>
  <c r="F13" i="2"/>
  <c r="F12" i="2" s="1"/>
  <c r="G14" i="2"/>
  <c r="I15" i="2"/>
  <c r="I21" i="2"/>
  <c r="L21" i="2" s="1"/>
  <c r="I26" i="2"/>
  <c r="L26" i="2" s="1"/>
  <c r="L24" i="2" s="1"/>
  <c r="J34" i="2"/>
  <c r="M34" i="2" s="1"/>
  <c r="M31" i="2" s="1"/>
  <c r="L40" i="2"/>
  <c r="L39" i="2" s="1"/>
  <c r="G41" i="2"/>
  <c r="I42" i="2"/>
  <c r="L42" i="2" s="1"/>
  <c r="I43" i="2"/>
  <c r="L43" i="2" s="1"/>
  <c r="I47" i="2"/>
  <c r="I51" i="2"/>
  <c r="L51" i="2" s="1"/>
  <c r="I54" i="2"/>
  <c r="L54" i="2" s="1"/>
  <c r="E56" i="2"/>
  <c r="J24" i="2"/>
  <c r="K12" i="3"/>
  <c r="K56" i="3" s="1"/>
  <c r="K57" i="3" s="1"/>
  <c r="N13" i="3"/>
  <c r="G13" i="2"/>
  <c r="K13" i="2" s="1"/>
  <c r="N20" i="2"/>
  <c r="I23" i="2"/>
  <c r="L23" i="2" s="1"/>
  <c r="L20" i="2" s="1"/>
  <c r="M25" i="2"/>
  <c r="M24" i="2" s="1"/>
  <c r="F31" i="2"/>
  <c r="N31" i="2"/>
  <c r="I48" i="2"/>
  <c r="L48" i="2" s="1"/>
  <c r="I49" i="2"/>
  <c r="L49" i="2" s="1"/>
  <c r="I50" i="2"/>
  <c r="L50" i="2" s="1"/>
  <c r="F52" i="2"/>
  <c r="I44" i="2"/>
  <c r="L44" i="2" s="1"/>
  <c r="C31" i="2"/>
  <c r="C56" i="2"/>
  <c r="H56" i="2"/>
  <c r="M46" i="2"/>
  <c r="D56" i="2"/>
  <c r="F46" i="2"/>
  <c r="F56" i="2" s="1"/>
  <c r="J24" i="3"/>
  <c r="J56" i="3" s="1"/>
  <c r="M24" i="3"/>
  <c r="M56" i="3" s="1"/>
  <c r="M57" i="3" s="1"/>
  <c r="M58" i="3" s="1"/>
  <c r="M61" i="3" s="1"/>
  <c r="M64" i="3" s="1"/>
  <c r="N57" i="3"/>
  <c r="N58" i="3" s="1"/>
  <c r="N61" i="3" s="1"/>
  <c r="N64" i="3" s="1"/>
  <c r="L26" i="3"/>
  <c r="L24" i="3" s="1"/>
  <c r="L56" i="3" s="1"/>
  <c r="I24" i="3"/>
  <c r="I56" i="3" s="1"/>
  <c r="M28" i="2"/>
  <c r="M27" i="2" s="1"/>
  <c r="J27" i="2"/>
  <c r="I52" i="2"/>
  <c r="L53" i="2"/>
  <c r="L52" i="2" s="1"/>
  <c r="K12" i="2"/>
  <c r="N13" i="2"/>
  <c r="L30" i="2"/>
  <c r="L29" i="2" s="1"/>
  <c r="I29" i="2"/>
  <c r="N41" i="2"/>
  <c r="I41" i="2"/>
  <c r="G46" i="2"/>
  <c r="K16" i="2"/>
  <c r="G29" i="2"/>
  <c r="K39" i="2"/>
  <c r="G52" i="2"/>
  <c r="J22" i="2"/>
  <c r="M22" i="2" s="1"/>
  <c r="G27" i="2"/>
  <c r="L28" i="2"/>
  <c r="L27" i="2" s="1"/>
  <c r="J30" i="2"/>
  <c r="I37" i="2"/>
  <c r="K45" i="2"/>
  <c r="N45" i="2" s="1"/>
  <c r="K53" i="2"/>
  <c r="J21" i="2"/>
  <c r="E19" i="1"/>
  <c r="F19" i="1"/>
  <c r="I19" i="1"/>
  <c r="D19" i="1"/>
  <c r="L47" i="2" l="1"/>
  <c r="L46" i="2" s="1"/>
  <c r="I46" i="2"/>
  <c r="J31" i="2"/>
  <c r="L41" i="2"/>
  <c r="I20" i="2"/>
  <c r="I13" i="2"/>
  <c r="I12" i="2" s="1"/>
  <c r="I24" i="2"/>
  <c r="L15" i="2"/>
  <c r="L14" i="2" s="1"/>
  <c r="I14" i="2"/>
  <c r="G12" i="2"/>
  <c r="K58" i="3"/>
  <c r="I57" i="3"/>
  <c r="I58" i="3" s="1"/>
  <c r="L57" i="3"/>
  <c r="L58" i="3" s="1"/>
  <c r="L61" i="3" s="1"/>
  <c r="L64" i="3" s="1"/>
  <c r="J57" i="3"/>
  <c r="J58" i="3" s="1"/>
  <c r="M21" i="2"/>
  <c r="M20" i="2" s="1"/>
  <c r="J20" i="2"/>
  <c r="J29" i="2"/>
  <c r="M30" i="2"/>
  <c r="M29" i="2" s="1"/>
  <c r="I31" i="2"/>
  <c r="L37" i="2"/>
  <c r="L31" i="2" s="1"/>
  <c r="N53" i="2"/>
  <c r="N52" i="2" s="1"/>
  <c r="N56" i="2" s="1"/>
  <c r="K52" i="2"/>
  <c r="G56" i="2"/>
  <c r="K41" i="2"/>
  <c r="I23" i="1"/>
  <c r="I22" i="1"/>
  <c r="I21" i="1"/>
  <c r="I20" i="1"/>
  <c r="I18" i="1"/>
  <c r="I17" i="1"/>
  <c r="I16" i="1"/>
  <c r="I15" i="1"/>
  <c r="I12" i="1"/>
  <c r="I13" i="1"/>
  <c r="I14" i="1"/>
  <c r="L56" i="2" l="1"/>
  <c r="L13" i="2"/>
  <c r="I56" i="2"/>
  <c r="I57" i="2" s="1"/>
  <c r="I58" i="2" s="1"/>
  <c r="L57" i="2"/>
  <c r="L58" i="2" s="1"/>
  <c r="L61" i="2" s="1"/>
  <c r="L64" i="2" s="1"/>
  <c r="N57" i="2"/>
  <c r="N58" i="2" s="1"/>
  <c r="N61" i="2" s="1"/>
  <c r="N64" i="2" s="1"/>
  <c r="J56" i="2"/>
  <c r="K56" i="2"/>
  <c r="M56" i="2"/>
  <c r="H20" i="1"/>
  <c r="H18" i="1"/>
  <c r="H13" i="1"/>
  <c r="H12" i="1"/>
  <c r="H17" i="1"/>
  <c r="H14" i="1"/>
  <c r="H16" i="1"/>
  <c r="H23" i="1"/>
  <c r="H21" i="1"/>
  <c r="H15" i="1"/>
  <c r="H22" i="1"/>
  <c r="H19" i="1"/>
  <c r="I25" i="1"/>
  <c r="E23" i="1"/>
  <c r="F23" i="1"/>
  <c r="D23" i="1"/>
  <c r="E22" i="1"/>
  <c r="F22" i="1"/>
  <c r="D22" i="1"/>
  <c r="E21" i="1"/>
  <c r="F21" i="1"/>
  <c r="D21" i="1"/>
  <c r="E20" i="1"/>
  <c r="F20" i="1"/>
  <c r="D20" i="1"/>
  <c r="E18" i="1"/>
  <c r="F18" i="1"/>
  <c r="D18" i="1"/>
  <c r="E17" i="1"/>
  <c r="F17" i="1"/>
  <c r="D17" i="1"/>
  <c r="E16" i="1"/>
  <c r="F16" i="1"/>
  <c r="D16" i="1"/>
  <c r="E15" i="1"/>
  <c r="F15" i="1"/>
  <c r="D15" i="1"/>
  <c r="E14" i="1"/>
  <c r="F14" i="1"/>
  <c r="D14" i="1"/>
  <c r="E13" i="1"/>
  <c r="F13" i="1"/>
  <c r="D13" i="1"/>
  <c r="E12" i="1"/>
  <c r="F12" i="1"/>
  <c r="D12" i="1"/>
  <c r="G18" i="1"/>
  <c r="G13" i="1"/>
  <c r="G20" i="1"/>
  <c r="G17" i="1"/>
  <c r="J57" i="2" l="1"/>
  <c r="J58" i="2" s="1"/>
  <c r="K57" i="2"/>
  <c r="K58" i="2" s="1"/>
  <c r="M57" i="2"/>
  <c r="M58" i="2" s="1"/>
  <c r="M61" i="2" s="1"/>
  <c r="M64" i="2" s="1"/>
  <c r="G23" i="1"/>
  <c r="H25" i="1"/>
  <c r="G19" i="1"/>
  <c r="G14" i="1"/>
  <c r="D25" i="1"/>
  <c r="E25" i="1"/>
  <c r="G15" i="1"/>
  <c r="G21" i="1"/>
  <c r="G22" i="1"/>
  <c r="F25" i="1"/>
  <c r="G16" i="1"/>
  <c r="O25" i="1" l="1"/>
  <c r="O26" i="1" s="1"/>
  <c r="L25" i="1"/>
  <c r="K25" i="1"/>
  <c r="K26" i="1" s="1"/>
  <c r="K27" i="1" s="1"/>
  <c r="M25" i="1"/>
  <c r="M26" i="1" s="1"/>
  <c r="N25" i="1"/>
  <c r="N26" i="1" s="1"/>
  <c r="N27" i="1" s="1"/>
  <c r="N30" i="1" s="1"/>
  <c r="N33" i="1" s="1"/>
  <c r="J25" i="1"/>
  <c r="J26" i="1" l="1"/>
  <c r="J27" i="1" s="1"/>
  <c r="S25" i="1"/>
  <c r="O27" i="1"/>
  <c r="O30" i="1" s="1"/>
  <c r="O33" i="1" s="1"/>
  <c r="L26" i="1"/>
  <c r="L27" i="1" s="1"/>
  <c r="M27" i="1"/>
  <c r="M30" i="1" s="1"/>
  <c r="M33" i="1" s="1"/>
  <c r="G12" i="1"/>
  <c r="G25" i="1" s="1"/>
</calcChain>
</file>

<file path=xl/sharedStrings.xml><?xml version="1.0" encoding="utf-8"?>
<sst xmlns="http://schemas.openxmlformats.org/spreadsheetml/2006/main" count="204" uniqueCount="81">
  <si>
    <t>Lucrări executate (Lei)</t>
  </si>
  <si>
    <t>Anterioară</t>
  </si>
  <si>
    <t>Cumulat la data curentă</t>
  </si>
  <si>
    <t>Nr. crt</t>
  </si>
  <si>
    <t>Pentru cererea curentă</t>
  </si>
  <si>
    <t>Total fără TVA</t>
  </si>
  <si>
    <t>lei, exclusiv TVA</t>
  </si>
  <si>
    <t xml:space="preserve">Valoarea Contractului </t>
  </si>
  <si>
    <t xml:space="preserve">Amenajarea terenului  (Cap.1.2) </t>
  </si>
  <si>
    <t>Lucrari de demolare si pregatire teren</t>
  </si>
  <si>
    <t xml:space="preserve">Amenajari pentru protectia mediului si aducerea la starea initiala  (Cap.1.3) </t>
  </si>
  <si>
    <t>Refacere zone verzi</t>
  </si>
  <si>
    <t xml:space="preserve">
Retele apa, canal</t>
  </si>
  <si>
    <t>Retele instalatii termice</t>
  </si>
  <si>
    <t>Retele electrice exterioare</t>
  </si>
  <si>
    <t xml:space="preserve">Lucrari de arhitectura (Cap. 4.1) </t>
  </si>
  <si>
    <t>Lucrari de rezistenta ( Cap 4.1)</t>
  </si>
  <si>
    <t>Lift exterior  ( Cap 4.1)</t>
  </si>
  <si>
    <t>Realizare cuva si inchidere lift</t>
  </si>
  <si>
    <t>Lucrari de rezistenta- consolidare si reabilitare</t>
  </si>
  <si>
    <t>Lucrari de rezistenta- zona extindere D P 2E</t>
  </si>
  <si>
    <t>Inchideri si compartimentari- Reabilitare</t>
  </si>
  <si>
    <t>Lucrari de finisaje zona extindere reabilitare</t>
  </si>
  <si>
    <t>Inchideri si compartimentari- zona Extindere D P 2E</t>
  </si>
  <si>
    <t>Rezervor incendiu din beton  ( Cap 4.1)</t>
  </si>
  <si>
    <t>Lucrari de instalatii pentru constructii  ( Cap 4.1)</t>
  </si>
  <si>
    <t>Instalatii termice si HVAC</t>
  </si>
  <si>
    <t>Instalatii sanitare apa /canal</t>
  </si>
  <si>
    <t>Instalatii stins incendiu</t>
  </si>
  <si>
    <t>Instalatie de incalzire in pardoseala</t>
  </si>
  <si>
    <t>Instalatii curenti slabi</t>
  </si>
  <si>
    <t>Sistematizare pe verticala  ( Cap 4.1)</t>
  </si>
  <si>
    <t>Amenajare acces auto, parcare, alei pietonale</t>
  </si>
  <si>
    <t>Montaj utilaje,echipamente tehnologice si functionale ( Cap 4.2.)</t>
  </si>
  <si>
    <t>Utilaje si echipamente tehnologice care necesita montaj (4.3.)</t>
  </si>
  <si>
    <t>Lucrari de constructii si instalatii afernte organizarii de santier ( Cap. 5.1 )</t>
  </si>
  <si>
    <t>Montaj echipamente termice si HVAC</t>
  </si>
  <si>
    <t>Montaj echipamente instalatii sanitare</t>
  </si>
  <si>
    <t>Montaj echipamente instalatii stins incendii</t>
  </si>
  <si>
    <t>Montaj echipamente instalatii electrice curenti tari si voce date</t>
  </si>
  <si>
    <t>Echipamente termice si HVAC</t>
  </si>
  <si>
    <t>Echipamente instalatii sanitare</t>
  </si>
  <si>
    <t>Echipamente instalatii stins incendii</t>
  </si>
  <si>
    <t>Echipamente instalatii electrice curenti tari si voce date</t>
  </si>
  <si>
    <t>Lift</t>
  </si>
  <si>
    <t>Lucrari de constructii si instalatii aferente organizarii de santier</t>
  </si>
  <si>
    <t>Lucrari conexe organizarii de santier</t>
  </si>
  <si>
    <t>Lucrari de constructii</t>
  </si>
  <si>
    <t>Rest de executat</t>
  </si>
  <si>
    <t>Valoare materiale din rest de executat</t>
  </si>
  <si>
    <t>Instalatii electrice curenti tari - eligibil</t>
  </si>
  <si>
    <t>Instalatii electrice curenti tari - neeligibil</t>
  </si>
  <si>
    <t>Centralizator privind constituirea rezervei de implementare la contractul de achizitie  nr. 40/10.05.2021, conform Ordonata de Urgenta nr. 64/2022</t>
  </si>
  <si>
    <t>Denumirea capitolelor si subcapitolelor de cheltuieli</t>
  </si>
  <si>
    <t>2                3</t>
  </si>
  <si>
    <t>Valoare totala rest de executat</t>
  </si>
  <si>
    <t>Valoare eligibila rest de executat</t>
  </si>
  <si>
    <t>Valoare ne-eligibila rest de executat</t>
  </si>
  <si>
    <t>4 = (5) + (6)</t>
  </si>
  <si>
    <t>Valoare rezerva de implementare</t>
  </si>
  <si>
    <t>7= max 23% * (4)</t>
  </si>
  <si>
    <t>Valoare eligibila rezerva de implementare (aferenta cheltuielilor eligibile)</t>
  </si>
  <si>
    <t>Valoare ne-eligibila rezerva de implementare (aferenta cheltuielilor ne-eligibile)</t>
  </si>
  <si>
    <t>8= max 23% * (5)</t>
  </si>
  <si>
    <t>9= max 23% * (6)</t>
  </si>
  <si>
    <t>TVA</t>
  </si>
  <si>
    <t>Total cu TVA</t>
  </si>
  <si>
    <t>Anexa nr.2</t>
  </si>
  <si>
    <t>Buget proiect - Incadrarea valorii rezervei de implementare, in functie de tipul contractului de achzitiei</t>
  </si>
  <si>
    <t>Categoria/Subcategorie de cheltuiali : 15/310 cheltuieli de natura ajustarilor de pret la constructii si instalatii</t>
  </si>
  <si>
    <t>Categoria/Subcategorie de cheltuiali : 15/309cheltuieli de natura ajustarilor de pret la contractele de furnizare</t>
  </si>
  <si>
    <t>Categoria/Subcategorie de cheltuiali : 15/309cheltuieli de natura ajustarilor de pret la contractele de servicii</t>
  </si>
  <si>
    <t>TOTAL</t>
  </si>
  <si>
    <t>Manager proiect</t>
  </si>
  <si>
    <t>Cosmin Capris</t>
  </si>
  <si>
    <t>Responsabil tehnic</t>
  </si>
  <si>
    <t>Roxana Canceal</t>
  </si>
  <si>
    <t xml:space="preserve">Cheltuieli pentru asigurarea utilitatilor necesare obiectivului (Cap.1.3) </t>
  </si>
  <si>
    <t>7= max 15% * (4)</t>
  </si>
  <si>
    <t>8= max 15% * (5)</t>
  </si>
  <si>
    <t>9= max 15% * 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</si>
</sst>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8" fillId="0" borderId="1" xfId="0" applyNumberFormat="1" applyFont="1" applyBorder="1"/>
    <xf numFmtId="0" fontId="6" fillId="2" borderId="1" xfId="0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3" borderId="1" xfId="0" applyFont="1" applyFill="1" applyBorder="1" applyAlignment="1">
      <alignment wrapText="1"/>
    </xf>
    <xf numFmtId="4" fontId="3" fillId="3" borderId="1" xfId="0" applyNumberFormat="1" applyFont="1" applyFill="1" applyBorder="1"/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wrapText="1"/>
    </xf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0" fontId="6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0" borderId="1" xfId="0" applyNumberFormat="1" applyFont="1" applyBorder="1"/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horizontal="right"/>
    </xf>
    <xf numFmtId="1" fontId="10" fillId="3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1" xfId="0" applyFont="1" applyBorder="1"/>
    <xf numFmtId="0" fontId="14" fillId="0" borderId="1" xfId="0" applyFont="1" applyBorder="1" applyAlignment="1">
      <alignment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/>
    <xf numFmtId="4" fontId="15" fillId="3" borderId="1" xfId="0" applyNumberFormat="1" applyFont="1" applyFill="1" applyBorder="1" applyAlignment="1">
      <alignment horizontal="right"/>
    </xf>
    <xf numFmtId="4" fontId="15" fillId="3" borderId="1" xfId="0" applyNumberFormat="1" applyFont="1" applyFill="1" applyBorder="1" applyAlignment="1">
      <alignment horizontal="right" vertical="center"/>
    </xf>
    <xf numFmtId="4" fontId="13" fillId="4" borderId="1" xfId="0" applyNumberFormat="1" applyFont="1" applyFill="1" applyBorder="1"/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4" fontId="11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/>
    <xf numFmtId="4" fontId="16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0" fillId="3" borderId="1" xfId="0" applyNumberFormat="1" applyFill="1" applyBorder="1"/>
    <xf numFmtId="0" fontId="1" fillId="0" borderId="0" xfId="0" applyFont="1"/>
    <xf numFmtId="0" fontId="11" fillId="0" borderId="1" xfId="0" applyFont="1" applyBorder="1" applyAlignment="1">
      <alignment horizontal="right" wrapText="1"/>
    </xf>
    <xf numFmtId="0" fontId="11" fillId="0" borderId="1" xfId="0" applyFont="1" applyBorder="1"/>
    <xf numFmtId="0" fontId="16" fillId="0" borderId="1" xfId="0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1" fontId="10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3" fillId="0" borderId="3" xfId="0" applyFont="1" applyBorder="1"/>
    <xf numFmtId="4" fontId="0" fillId="0" borderId="3" xfId="0" applyNumberFormat="1" applyBorder="1"/>
    <xf numFmtId="0" fontId="1" fillId="0" borderId="5" xfId="0" applyFont="1" applyBorder="1" applyAlignment="1">
      <alignment horizontal="center" vertical="center" wrapText="1"/>
    </xf>
    <xf numFmtId="0" fontId="0" fillId="0" borderId="6" xfId="0" applyBorder="1"/>
    <xf numFmtId="4" fontId="0" fillId="0" borderId="6" xfId="0" applyNumberFormat="1" applyBorder="1" applyAlignment="1">
      <alignment horizontal="right"/>
    </xf>
    <xf numFmtId="0" fontId="9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4" fontId="0" fillId="0" borderId="6" xfId="0" applyNumberFormat="1" applyBorder="1"/>
    <xf numFmtId="4" fontId="1" fillId="0" borderId="5" xfId="0" applyNumberFormat="1" applyFont="1" applyBorder="1"/>
    <xf numFmtId="4" fontId="11" fillId="0" borderId="6" xfId="0" applyNumberFormat="1" applyFont="1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11" fillId="0" borderId="8" xfId="0" applyFont="1" applyBorder="1" applyAlignment="1">
      <alignment horizontal="right" wrapText="1"/>
    </xf>
    <xf numFmtId="0" fontId="11" fillId="0" borderId="8" xfId="0" applyFont="1" applyBorder="1"/>
    <xf numFmtId="0" fontId="16" fillId="0" borderId="8" xfId="0" applyFont="1" applyBorder="1"/>
    <xf numFmtId="4" fontId="11" fillId="0" borderId="8" xfId="0" applyNumberFormat="1" applyFont="1" applyBorder="1"/>
    <xf numFmtId="4" fontId="11" fillId="0" borderId="9" xfId="0" applyNumberFormat="1" applyFont="1" applyBorder="1"/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3" xfId="0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7"/>
  <sheetViews>
    <sheetView tabSelected="1" topLeftCell="A9" zoomScaleNormal="100" workbookViewId="0">
      <selection activeCell="S19" sqref="S19"/>
    </sheetView>
  </sheetViews>
  <sheetFormatPr defaultColWidth="8.85546875" defaultRowHeight="15" x14ac:dyDescent="0.25"/>
  <cols>
    <col min="2" max="2" width="4" customWidth="1"/>
    <col min="3" max="3" width="47.85546875" style="1" customWidth="1"/>
    <col min="4" max="4" width="14.28515625" hidden="1" customWidth="1"/>
    <col min="5" max="5" width="13.140625" hidden="1" customWidth="1"/>
    <col min="6" max="6" width="14" hidden="1" customWidth="1"/>
    <col min="7" max="7" width="15.140625" hidden="1" customWidth="1"/>
    <col min="8" max="8" width="19.85546875" style="50" hidden="1" customWidth="1"/>
    <col min="9" max="9" width="17.85546875" style="18" hidden="1" customWidth="1"/>
    <col min="10" max="12" width="17.7109375" customWidth="1"/>
    <col min="13" max="13" width="17.85546875" customWidth="1"/>
    <col min="14" max="15" width="17.7109375" customWidth="1"/>
    <col min="19" max="19" width="10.140625" bestFit="1" customWidth="1"/>
  </cols>
  <sheetData>
    <row r="1" spans="2:15" x14ac:dyDescent="0.25">
      <c r="G1" s="27"/>
      <c r="H1" s="48"/>
      <c r="I1" s="29"/>
      <c r="J1" s="2"/>
    </row>
    <row r="2" spans="2:15" ht="15" customHeight="1" x14ac:dyDescent="0.25">
      <c r="B2" s="1"/>
      <c r="D2" s="1"/>
      <c r="E2" s="1"/>
      <c r="F2" s="1"/>
      <c r="G2" s="1"/>
      <c r="H2" s="49"/>
      <c r="I2" s="30"/>
      <c r="J2" s="1"/>
    </row>
    <row r="5" spans="2:15" ht="12.75" customHeight="1" x14ac:dyDescent="0.25">
      <c r="O5" s="68" t="s">
        <v>67</v>
      </c>
    </row>
    <row r="6" spans="2:15" ht="30" customHeight="1" x14ac:dyDescent="0.25">
      <c r="C6" s="127" t="s">
        <v>52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</row>
    <row r="7" spans="2:15" ht="13.5" customHeight="1" thickBot="1" x14ac:dyDescent="0.3"/>
    <row r="8" spans="2:15" ht="25.5" customHeight="1" x14ac:dyDescent="0.25">
      <c r="B8" s="119" t="s">
        <v>3</v>
      </c>
      <c r="C8" s="121" t="s">
        <v>53</v>
      </c>
      <c r="D8" s="121" t="s">
        <v>7</v>
      </c>
      <c r="E8" s="123" t="s">
        <v>0</v>
      </c>
      <c r="F8" s="123"/>
      <c r="G8" s="123"/>
      <c r="H8" s="96"/>
      <c r="I8" s="97"/>
      <c r="J8" s="129" t="s">
        <v>55</v>
      </c>
      <c r="K8" s="129" t="s">
        <v>56</v>
      </c>
      <c r="L8" s="129" t="s">
        <v>57</v>
      </c>
      <c r="M8" s="129" t="s">
        <v>59</v>
      </c>
      <c r="N8" s="129" t="s">
        <v>61</v>
      </c>
      <c r="O8" s="124" t="s">
        <v>62</v>
      </c>
    </row>
    <row r="9" spans="2:15" ht="45.75" customHeight="1" x14ac:dyDescent="0.25">
      <c r="B9" s="120"/>
      <c r="C9" s="122"/>
      <c r="D9" s="122"/>
      <c r="E9" s="3" t="s">
        <v>1</v>
      </c>
      <c r="F9" s="28" t="s">
        <v>4</v>
      </c>
      <c r="G9" s="28" t="s">
        <v>2</v>
      </c>
      <c r="H9" s="52" t="s">
        <v>48</v>
      </c>
      <c r="I9" s="36" t="s">
        <v>49</v>
      </c>
      <c r="J9" s="130"/>
      <c r="K9" s="130"/>
      <c r="L9" s="130"/>
      <c r="M9" s="130"/>
      <c r="N9" s="130"/>
      <c r="O9" s="125"/>
    </row>
    <row r="10" spans="2:15" ht="30" x14ac:dyDescent="0.25">
      <c r="B10" s="120"/>
      <c r="C10" s="122"/>
      <c r="D10" s="37" t="s">
        <v>6</v>
      </c>
      <c r="E10" s="37" t="s">
        <v>6</v>
      </c>
      <c r="F10" s="37" t="s">
        <v>6</v>
      </c>
      <c r="G10" s="37" t="s">
        <v>6</v>
      </c>
      <c r="H10" s="51"/>
      <c r="I10" s="35"/>
      <c r="J10" s="130"/>
      <c r="K10" s="130"/>
      <c r="L10" s="130"/>
      <c r="M10" s="130"/>
      <c r="N10" s="130"/>
      <c r="O10" s="125"/>
    </row>
    <row r="11" spans="2:15" x14ac:dyDescent="0.25">
      <c r="B11" s="98">
        <v>1</v>
      </c>
      <c r="C11" s="28" t="s">
        <v>54</v>
      </c>
      <c r="D11" s="37"/>
      <c r="E11" s="37"/>
      <c r="F11" s="37"/>
      <c r="G11" s="37"/>
      <c r="H11" s="51"/>
      <c r="I11" s="35"/>
      <c r="J11" s="62" t="s">
        <v>58</v>
      </c>
      <c r="K11" s="62">
        <v>5</v>
      </c>
      <c r="L11" s="62">
        <v>6</v>
      </c>
      <c r="M11" s="34" t="s">
        <v>78</v>
      </c>
      <c r="N11" s="34" t="s">
        <v>79</v>
      </c>
      <c r="O11" s="99" t="s">
        <v>80</v>
      </c>
    </row>
    <row r="12" spans="2:15" x14ac:dyDescent="0.25">
      <c r="B12" s="98">
        <v>1</v>
      </c>
      <c r="C12" s="73" t="s">
        <v>8</v>
      </c>
      <c r="D12" s="74" t="e">
        <f>#REF!</f>
        <v>#REF!</v>
      </c>
      <c r="E12" s="74" t="e">
        <f>#REF!</f>
        <v>#REF!</v>
      </c>
      <c r="F12" s="74" t="e">
        <f>#REF!</f>
        <v>#REF!</v>
      </c>
      <c r="G12" s="74" t="e">
        <f>#REF!</f>
        <v>#REF!</v>
      </c>
      <c r="H12" s="75" t="e">
        <f>#REF!</f>
        <v>#REF!</v>
      </c>
      <c r="I12" s="74" t="e">
        <f>#REF!</f>
        <v>#REF!</v>
      </c>
      <c r="J12" s="91">
        <v>0</v>
      </c>
      <c r="K12" s="91">
        <v>0</v>
      </c>
      <c r="L12" s="91">
        <v>0</v>
      </c>
      <c r="M12" s="91">
        <v>0</v>
      </c>
      <c r="N12" s="61">
        <v>0</v>
      </c>
      <c r="O12" s="100">
        <v>0</v>
      </c>
    </row>
    <row r="13" spans="2:15" ht="36.75" customHeight="1" x14ac:dyDescent="0.25">
      <c r="B13" s="101">
        <v>2</v>
      </c>
      <c r="C13" s="89" t="s">
        <v>10</v>
      </c>
      <c r="D13" s="78" t="e">
        <f>#REF!</f>
        <v>#REF!</v>
      </c>
      <c r="E13" s="78" t="e">
        <f>#REF!</f>
        <v>#REF!</v>
      </c>
      <c r="F13" s="78" t="e">
        <f>#REF!</f>
        <v>#REF!</v>
      </c>
      <c r="G13" s="78" t="e">
        <f>#REF!</f>
        <v>#REF!</v>
      </c>
      <c r="H13" s="79" t="e">
        <f>#REF!</f>
        <v>#REF!</v>
      </c>
      <c r="I13" s="78" t="e">
        <f>#REF!</f>
        <v>#REF!</v>
      </c>
      <c r="J13" s="90">
        <v>103103.84</v>
      </c>
      <c r="K13" s="90">
        <v>0</v>
      </c>
      <c r="L13" s="90">
        <v>103103.84</v>
      </c>
      <c r="M13" s="90">
        <f>J13*15%</f>
        <v>15465.575999999999</v>
      </c>
      <c r="N13" s="90">
        <f>K13*15%</f>
        <v>0</v>
      </c>
      <c r="O13" s="102">
        <f>L13*15%</f>
        <v>15465.575999999999</v>
      </c>
    </row>
    <row r="14" spans="2:15" ht="30" x14ac:dyDescent="0.25">
      <c r="B14" s="101">
        <v>3</v>
      </c>
      <c r="C14" s="84" t="s">
        <v>77</v>
      </c>
      <c r="D14" s="81" t="e">
        <f>#REF!+#REF!+#REF!</f>
        <v>#REF!</v>
      </c>
      <c r="E14" s="81" t="e">
        <f>#REF!+#REF!+#REF!</f>
        <v>#REF!</v>
      </c>
      <c r="F14" s="81" t="e">
        <f>#REF!+#REF!+#REF!</f>
        <v>#REF!</v>
      </c>
      <c r="G14" s="81" t="e">
        <f>#REF!+#REF!+#REF!</f>
        <v>#REF!</v>
      </c>
      <c r="H14" s="82" t="e">
        <f>#REF!+#REF!+#REF!</f>
        <v>#REF!</v>
      </c>
      <c r="I14" s="81" t="e">
        <f>#REF!+#REF!+#REF!</f>
        <v>#REF!</v>
      </c>
      <c r="J14" s="90">
        <v>293776.58</v>
      </c>
      <c r="K14" s="90">
        <v>0</v>
      </c>
      <c r="L14" s="90">
        <v>293776.58</v>
      </c>
      <c r="M14" s="90">
        <f t="shared" ref="M14:M23" si="0">J14*15%</f>
        <v>44066.487000000001</v>
      </c>
      <c r="N14" s="90">
        <f t="shared" ref="N14:N23" si="1">K14*15%</f>
        <v>0</v>
      </c>
      <c r="O14" s="102">
        <f t="shared" ref="O14:O23" si="2">L14*15%</f>
        <v>44066.487000000001</v>
      </c>
    </row>
    <row r="15" spans="2:15" x14ac:dyDescent="0.25">
      <c r="B15" s="101">
        <v>4</v>
      </c>
      <c r="C15" s="84" t="s">
        <v>15</v>
      </c>
      <c r="D15" s="81" t="e">
        <f>#REF!+#REF!+#REF!</f>
        <v>#REF!</v>
      </c>
      <c r="E15" s="81" t="e">
        <f>#REF!+#REF!+#REF!</f>
        <v>#REF!</v>
      </c>
      <c r="F15" s="81" t="e">
        <f>#REF!+#REF!+#REF!</f>
        <v>#REF!</v>
      </c>
      <c r="G15" s="81" t="e">
        <f>#REF!+#REF!+#REF!</f>
        <v>#REF!</v>
      </c>
      <c r="H15" s="82" t="e">
        <f>#REF!+#REF!+#REF!</f>
        <v>#REF!</v>
      </c>
      <c r="I15" s="81" t="e">
        <f>#REF!+#REF!+#REF!</f>
        <v>#REF!</v>
      </c>
      <c r="J15" s="90">
        <v>1952697.23</v>
      </c>
      <c r="K15" s="90">
        <v>1952697.23</v>
      </c>
      <c r="L15" s="90">
        <v>0</v>
      </c>
      <c r="M15" s="90">
        <f t="shared" si="0"/>
        <v>292904.5845</v>
      </c>
      <c r="N15" s="90">
        <f t="shared" si="1"/>
        <v>292904.5845</v>
      </c>
      <c r="O15" s="102">
        <f t="shared" si="2"/>
        <v>0</v>
      </c>
    </row>
    <row r="16" spans="2:15" x14ac:dyDescent="0.25">
      <c r="B16" s="103">
        <v>5</v>
      </c>
      <c r="C16" s="84" t="s">
        <v>16</v>
      </c>
      <c r="D16" s="85" t="e">
        <f>#REF!+#REF!</f>
        <v>#REF!</v>
      </c>
      <c r="E16" s="85" t="e">
        <f>#REF!+#REF!</f>
        <v>#REF!</v>
      </c>
      <c r="F16" s="85" t="e">
        <f>#REF!+#REF!</f>
        <v>#REF!</v>
      </c>
      <c r="G16" s="85" t="e">
        <f>#REF!+#REF!</f>
        <v>#REF!</v>
      </c>
      <c r="H16" s="86" t="e">
        <f>#REF!+#REF!</f>
        <v>#REF!</v>
      </c>
      <c r="I16" s="85" t="e">
        <f>#REF!+#REF!</f>
        <v>#REF!</v>
      </c>
      <c r="J16" s="90">
        <v>86948.73</v>
      </c>
      <c r="K16" s="90">
        <v>86948.73</v>
      </c>
      <c r="L16" s="90">
        <v>0</v>
      </c>
      <c r="M16" s="90">
        <f t="shared" si="0"/>
        <v>13042.309499999999</v>
      </c>
      <c r="N16" s="90">
        <f t="shared" si="1"/>
        <v>13042.309499999999</v>
      </c>
      <c r="O16" s="102">
        <f t="shared" si="2"/>
        <v>0</v>
      </c>
    </row>
    <row r="17" spans="2:19" x14ac:dyDescent="0.25">
      <c r="B17" s="103">
        <v>6</v>
      </c>
      <c r="C17" s="84" t="s">
        <v>17</v>
      </c>
      <c r="D17" s="85" t="e">
        <f>#REF!</f>
        <v>#REF!</v>
      </c>
      <c r="E17" s="85" t="e">
        <f>#REF!</f>
        <v>#REF!</v>
      </c>
      <c r="F17" s="85" t="e">
        <f>#REF!</f>
        <v>#REF!</v>
      </c>
      <c r="G17" s="85" t="e">
        <f>#REF!</f>
        <v>#REF!</v>
      </c>
      <c r="H17" s="86" t="e">
        <f>#REF!</f>
        <v>#REF!</v>
      </c>
      <c r="I17" s="85" t="e">
        <f>#REF!</f>
        <v>#REF!</v>
      </c>
      <c r="J17" s="90">
        <v>77512.259999999995</v>
      </c>
      <c r="K17" s="90">
        <v>77512.259999999995</v>
      </c>
      <c r="L17" s="90">
        <v>0</v>
      </c>
      <c r="M17" s="90">
        <f t="shared" si="0"/>
        <v>11626.838999999998</v>
      </c>
      <c r="N17" s="90">
        <f t="shared" si="1"/>
        <v>11626.838999999998</v>
      </c>
      <c r="O17" s="102">
        <f t="shared" si="2"/>
        <v>0</v>
      </c>
    </row>
    <row r="18" spans="2:19" x14ac:dyDescent="0.25">
      <c r="B18" s="103">
        <v>7</v>
      </c>
      <c r="C18" s="84" t="s">
        <v>24</v>
      </c>
      <c r="D18" s="85" t="e">
        <f>#REF!</f>
        <v>#REF!</v>
      </c>
      <c r="E18" s="85" t="e">
        <f>#REF!</f>
        <v>#REF!</v>
      </c>
      <c r="F18" s="85" t="e">
        <f>#REF!</f>
        <v>#REF!</v>
      </c>
      <c r="G18" s="85" t="e">
        <f>#REF!</f>
        <v>#REF!</v>
      </c>
      <c r="H18" s="86" t="e">
        <f>#REF!</f>
        <v>#REF!</v>
      </c>
      <c r="I18" s="85" t="e">
        <f>#REF!</f>
        <v>#REF!</v>
      </c>
      <c r="J18" s="90">
        <v>30537.31</v>
      </c>
      <c r="K18" s="90">
        <v>30537.31</v>
      </c>
      <c r="L18" s="90">
        <v>0</v>
      </c>
      <c r="M18" s="90">
        <f t="shared" si="0"/>
        <v>4580.5964999999997</v>
      </c>
      <c r="N18" s="90">
        <f t="shared" si="1"/>
        <v>4580.5964999999997</v>
      </c>
      <c r="O18" s="102">
        <f t="shared" si="2"/>
        <v>0</v>
      </c>
    </row>
    <row r="19" spans="2:19" x14ac:dyDescent="0.25">
      <c r="B19" s="103">
        <v>8</v>
      </c>
      <c r="C19" s="84" t="s">
        <v>25</v>
      </c>
      <c r="D19" s="85" t="e">
        <f>#REF!+#REF!+#REF!+#REF!+#REF!+#REF!+#REF!</f>
        <v>#REF!</v>
      </c>
      <c r="E19" s="85" t="e">
        <f>#REF!+#REF!+#REF!+#REF!+#REF!+#REF!+#REF!</f>
        <v>#REF!</v>
      </c>
      <c r="F19" s="85" t="e">
        <f>#REF!+#REF!+#REF!+#REF!+#REF!+#REF!+#REF!</f>
        <v>#REF!</v>
      </c>
      <c r="G19" s="85" t="e">
        <f>#REF!+#REF!+#REF!+#REF!+#REF!+#REF!+#REF!</f>
        <v>#REF!</v>
      </c>
      <c r="H19" s="86" t="e">
        <f>#REF!+#REF!+#REF!+#REF!+#REF!+#REF!+#REF!</f>
        <v>#REF!</v>
      </c>
      <c r="I19" s="85" t="e">
        <f>#REF!+#REF!+#REF!+#REF!+#REF!+#REF!+#REF!</f>
        <v>#REF!</v>
      </c>
      <c r="J19" s="90">
        <v>2163211.56</v>
      </c>
      <c r="K19" s="90">
        <v>1261874.1599999999</v>
      </c>
      <c r="L19" s="90">
        <v>901337.4</v>
      </c>
      <c r="M19" s="90">
        <f t="shared" si="0"/>
        <v>324481.734</v>
      </c>
      <c r="N19" s="90">
        <f t="shared" si="1"/>
        <v>189281.12399999998</v>
      </c>
      <c r="O19" s="102">
        <f t="shared" si="2"/>
        <v>135200.60999999999</v>
      </c>
    </row>
    <row r="20" spans="2:19" x14ac:dyDescent="0.25">
      <c r="B20" s="103">
        <v>9</v>
      </c>
      <c r="C20" s="84" t="s">
        <v>31</v>
      </c>
      <c r="D20" s="85" t="e">
        <f>#REF!</f>
        <v>#REF!</v>
      </c>
      <c r="E20" s="85" t="e">
        <f>#REF!</f>
        <v>#REF!</v>
      </c>
      <c r="F20" s="85" t="e">
        <f>#REF!</f>
        <v>#REF!</v>
      </c>
      <c r="G20" s="85" t="e">
        <f>#REF!</f>
        <v>#REF!</v>
      </c>
      <c r="H20" s="86" t="e">
        <f>#REF!</f>
        <v>#REF!</v>
      </c>
      <c r="I20" s="85" t="e">
        <f>#REF!</f>
        <v>#REF!</v>
      </c>
      <c r="J20" s="90">
        <v>151341.87</v>
      </c>
      <c r="K20" s="90">
        <v>0</v>
      </c>
      <c r="L20" s="90">
        <v>151341.87</v>
      </c>
      <c r="M20" s="90">
        <f t="shared" si="0"/>
        <v>22701.280499999997</v>
      </c>
      <c r="N20" s="90">
        <f t="shared" si="1"/>
        <v>0</v>
      </c>
      <c r="O20" s="102">
        <f t="shared" si="2"/>
        <v>22701.280499999997</v>
      </c>
    </row>
    <row r="21" spans="2:19" ht="27.75" customHeight="1" x14ac:dyDescent="0.25">
      <c r="B21" s="103">
        <v>10</v>
      </c>
      <c r="C21" s="84" t="s">
        <v>33</v>
      </c>
      <c r="D21" s="81" t="e">
        <f>#REF!+#REF!+#REF!+#REF!</f>
        <v>#REF!</v>
      </c>
      <c r="E21" s="81" t="e">
        <f>#REF!+#REF!+#REF!+#REF!</f>
        <v>#REF!</v>
      </c>
      <c r="F21" s="81" t="e">
        <f>#REF!+#REF!+#REF!+#REF!</f>
        <v>#REF!</v>
      </c>
      <c r="G21" s="81" t="e">
        <f>#REF!+#REF!+#REF!+#REF!</f>
        <v>#REF!</v>
      </c>
      <c r="H21" s="82" t="e">
        <f>#REF!+#REF!+#REF!+#REF!</f>
        <v>#REF!</v>
      </c>
      <c r="I21" s="81" t="e">
        <f>#REF!+#REF!+#REF!+#REF!</f>
        <v>#REF!</v>
      </c>
      <c r="J21" s="90">
        <v>209967.99</v>
      </c>
      <c r="K21" s="90">
        <v>0</v>
      </c>
      <c r="L21" s="90">
        <v>209967.99</v>
      </c>
      <c r="M21" s="90">
        <f t="shared" si="0"/>
        <v>31495.198499999999</v>
      </c>
      <c r="N21" s="90">
        <f t="shared" si="1"/>
        <v>0</v>
      </c>
      <c r="O21" s="102">
        <f t="shared" si="2"/>
        <v>31495.198499999999</v>
      </c>
    </row>
    <row r="22" spans="2:19" ht="30" x14ac:dyDescent="0.25">
      <c r="B22" s="101">
        <v>11</v>
      </c>
      <c r="C22" s="84" t="s">
        <v>34</v>
      </c>
      <c r="D22" s="81" t="e">
        <f>#REF!+#REF!+#REF!+#REF!+#REF!</f>
        <v>#REF!</v>
      </c>
      <c r="E22" s="81" t="e">
        <f>#REF!+#REF!+#REF!+#REF!+#REF!</f>
        <v>#REF!</v>
      </c>
      <c r="F22" s="81" t="e">
        <f>#REF!+#REF!+#REF!+#REF!+#REF!</f>
        <v>#REF!</v>
      </c>
      <c r="G22" s="81" t="e">
        <f>#REF!+#REF!+#REF!+#REF!+#REF!</f>
        <v>#REF!</v>
      </c>
      <c r="H22" s="82" t="e">
        <f>#REF!+#REF!+#REF!+#REF!+#REF!</f>
        <v>#REF!</v>
      </c>
      <c r="I22" s="81" t="e">
        <f>#REF!+#REF!+#REF!+#REF!+#REF!</f>
        <v>#REF!</v>
      </c>
      <c r="J22" s="90">
        <v>1295392</v>
      </c>
      <c r="K22" s="90">
        <v>0</v>
      </c>
      <c r="L22" s="90">
        <v>1295392</v>
      </c>
      <c r="M22" s="90">
        <f t="shared" si="0"/>
        <v>194308.8</v>
      </c>
      <c r="N22" s="90">
        <f t="shared" si="1"/>
        <v>0</v>
      </c>
      <c r="O22" s="102">
        <f t="shared" si="2"/>
        <v>194308.8</v>
      </c>
    </row>
    <row r="23" spans="2:19" ht="28.5" customHeight="1" x14ac:dyDescent="0.25">
      <c r="B23" s="101">
        <v>12</v>
      </c>
      <c r="C23" s="84" t="s">
        <v>35</v>
      </c>
      <c r="D23" s="81" t="e">
        <f>#REF!+#REF!</f>
        <v>#REF!</v>
      </c>
      <c r="E23" s="81" t="e">
        <f>#REF!+#REF!</f>
        <v>#REF!</v>
      </c>
      <c r="F23" s="81" t="e">
        <f>#REF!+#REF!</f>
        <v>#REF!</v>
      </c>
      <c r="G23" s="81" t="e">
        <f>#REF!+#REF!</f>
        <v>#REF!</v>
      </c>
      <c r="H23" s="82" t="e">
        <f>#REF!+#REF!</f>
        <v>#REF!</v>
      </c>
      <c r="I23" s="81" t="e">
        <f>#REF!+#REF!</f>
        <v>#REF!</v>
      </c>
      <c r="J23" s="90">
        <v>58444.27</v>
      </c>
      <c r="K23" s="90">
        <v>0</v>
      </c>
      <c r="L23" s="90">
        <v>58444.27</v>
      </c>
      <c r="M23" s="90">
        <f t="shared" si="0"/>
        <v>8766.6404999999995</v>
      </c>
      <c r="N23" s="90">
        <f t="shared" si="1"/>
        <v>0</v>
      </c>
      <c r="O23" s="102">
        <f t="shared" si="2"/>
        <v>8766.6404999999995</v>
      </c>
    </row>
    <row r="24" spans="2:19" x14ac:dyDescent="0.25">
      <c r="B24" s="103"/>
      <c r="C24" s="92"/>
      <c r="D24" s="93"/>
      <c r="E24" s="41"/>
      <c r="F24" s="41"/>
      <c r="G24" s="94"/>
      <c r="H24" s="95"/>
      <c r="I24" s="35"/>
      <c r="J24" s="61"/>
      <c r="K24" s="61"/>
      <c r="L24" s="61"/>
      <c r="M24" s="35"/>
      <c r="N24" s="35"/>
      <c r="O24" s="104"/>
    </row>
    <row r="25" spans="2:19" s="18" customFormat="1" ht="15.75" x14ac:dyDescent="0.25">
      <c r="B25" s="105"/>
      <c r="C25" s="63" t="s">
        <v>5</v>
      </c>
      <c r="D25" s="64" t="e">
        <f>D23+D22+D21+D20+D19+D18+D17+D16+D15+D14+D13+D12</f>
        <v>#REF!</v>
      </c>
      <c r="E25" s="64" t="e">
        <f>E23+E22+E21+E20+E19+E18+E17+E16+E15+E14+E13+E12</f>
        <v>#REF!</v>
      </c>
      <c r="F25" s="64" t="e">
        <f>F23+F22+F21+F20+F19+F18+F17+F16+F15+F14+F13+F12+F24</f>
        <v>#REF!</v>
      </c>
      <c r="G25" s="64" t="e">
        <f>G23+G22+G21+G20+G19+G18+G17+G16+G15+G14+G13+G12+G24</f>
        <v>#REF!</v>
      </c>
      <c r="H25" s="65" t="e">
        <f>H23+H22+H21+H20+H19+H18+H17+H16+H15+H14+H13+H12+H24</f>
        <v>#REF!</v>
      </c>
      <c r="I25" s="64" t="e">
        <f>I23+I22+I21+I20+I19+I18+I17+I16+I15+I14+I13+I12+I24</f>
        <v>#REF!</v>
      </c>
      <c r="J25" s="66">
        <f t="shared" ref="J25:O25" si="3">J23+J22+J21+J20+J19+J18+J17+J16+J15+J14+J13+J12</f>
        <v>6422933.6399999997</v>
      </c>
      <c r="K25" s="66">
        <f t="shared" si="3"/>
        <v>3409569.69</v>
      </c>
      <c r="L25" s="66">
        <f t="shared" si="3"/>
        <v>3013363.9499999997</v>
      </c>
      <c r="M25" s="66">
        <f t="shared" si="3"/>
        <v>963440.04599999997</v>
      </c>
      <c r="N25" s="66">
        <f t="shared" si="3"/>
        <v>511435.4535</v>
      </c>
      <c r="O25" s="106">
        <f t="shared" si="3"/>
        <v>452004.59249999997</v>
      </c>
      <c r="S25" s="18">
        <f>J25*15%</f>
        <v>963440.04599999986</v>
      </c>
    </row>
    <row r="26" spans="2:19" ht="15.75" x14ac:dyDescent="0.25">
      <c r="B26" s="107"/>
      <c r="C26" s="69" t="s">
        <v>65</v>
      </c>
      <c r="D26" s="34"/>
      <c r="E26" s="34"/>
      <c r="F26" s="34"/>
      <c r="G26" s="34"/>
      <c r="H26" s="51"/>
      <c r="I26" s="35"/>
      <c r="J26" s="35">
        <f>J25*0.19</f>
        <v>1220357.3916</v>
      </c>
      <c r="K26" s="35">
        <f t="shared" ref="K26:O26" si="4">K25*0.19</f>
        <v>647818.24109999998</v>
      </c>
      <c r="L26" s="35">
        <f t="shared" si="4"/>
        <v>572539.15049999999</v>
      </c>
      <c r="M26" s="35">
        <f t="shared" si="4"/>
        <v>183053.60874</v>
      </c>
      <c r="N26" s="35">
        <f t="shared" si="4"/>
        <v>97172.736164999995</v>
      </c>
      <c r="O26" s="104">
        <f t="shared" si="4"/>
        <v>85880.872575000001</v>
      </c>
    </row>
    <row r="27" spans="2:19" ht="16.5" thickBot="1" x14ac:dyDescent="0.3">
      <c r="B27" s="108"/>
      <c r="C27" s="109" t="s">
        <v>66</v>
      </c>
      <c r="D27" s="110"/>
      <c r="E27" s="110"/>
      <c r="F27" s="110"/>
      <c r="G27" s="110"/>
      <c r="H27" s="111"/>
      <c r="I27" s="112"/>
      <c r="J27" s="112">
        <f>J25+J26</f>
        <v>7643291.0315999994</v>
      </c>
      <c r="K27" s="112">
        <f t="shared" ref="K27:O27" si="5">K25+K26</f>
        <v>4057387.9310999997</v>
      </c>
      <c r="L27" s="112">
        <f t="shared" si="5"/>
        <v>3585903.1004999997</v>
      </c>
      <c r="M27" s="112">
        <f t="shared" si="5"/>
        <v>1146493.6547399999</v>
      </c>
      <c r="N27" s="112">
        <f t="shared" si="5"/>
        <v>608608.18966499995</v>
      </c>
      <c r="O27" s="113">
        <f t="shared" si="5"/>
        <v>537885.46507499996</v>
      </c>
    </row>
    <row r="29" spans="2:19" ht="19.5" thickBot="1" x14ac:dyDescent="0.35">
      <c r="C29" s="128" t="s">
        <v>68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2:19" ht="45" x14ac:dyDescent="0.25">
      <c r="B30" s="114">
        <v>1</v>
      </c>
      <c r="C30" s="115" t="s">
        <v>69</v>
      </c>
      <c r="D30" s="116"/>
      <c r="E30" s="116"/>
      <c r="F30" s="116"/>
      <c r="G30" s="116"/>
      <c r="H30" s="96"/>
      <c r="I30" s="97"/>
      <c r="J30" s="116"/>
      <c r="K30" s="116"/>
      <c r="L30" s="116"/>
      <c r="M30" s="117">
        <f>M27</f>
        <v>1146493.6547399999</v>
      </c>
      <c r="N30" s="117">
        <f>N27</f>
        <v>608608.18966499995</v>
      </c>
      <c r="O30" s="118">
        <f>O27</f>
        <v>537885.46507499996</v>
      </c>
    </row>
    <row r="31" spans="2:19" ht="45" x14ac:dyDescent="0.25">
      <c r="B31" s="107">
        <v>2</v>
      </c>
      <c r="C31" s="72" t="s">
        <v>70</v>
      </c>
      <c r="D31" s="34"/>
      <c r="E31" s="34"/>
      <c r="F31" s="34"/>
      <c r="G31" s="34"/>
      <c r="H31" s="51"/>
      <c r="I31" s="35"/>
      <c r="J31" s="34"/>
      <c r="K31" s="34"/>
      <c r="L31" s="34"/>
      <c r="M31" s="34"/>
      <c r="N31" s="34"/>
      <c r="O31" s="99"/>
    </row>
    <row r="32" spans="2:19" ht="45" x14ac:dyDescent="0.25">
      <c r="B32" s="107">
        <v>3</v>
      </c>
      <c r="C32" s="72" t="s">
        <v>71</v>
      </c>
      <c r="D32" s="34"/>
      <c r="E32" s="34"/>
      <c r="F32" s="34"/>
      <c r="G32" s="34"/>
      <c r="H32" s="51"/>
      <c r="I32" s="35"/>
      <c r="J32" s="34"/>
      <c r="K32" s="34"/>
      <c r="L32" s="34"/>
      <c r="M32" s="34"/>
      <c r="N32" s="34"/>
      <c r="O32" s="99"/>
    </row>
    <row r="33" spans="2:15" ht="16.5" thickBot="1" x14ac:dyDescent="0.3">
      <c r="B33" s="108"/>
      <c r="C33" s="109" t="s">
        <v>72</v>
      </c>
      <c r="D33" s="110"/>
      <c r="E33" s="110"/>
      <c r="F33" s="110"/>
      <c r="G33" s="110"/>
      <c r="H33" s="111"/>
      <c r="I33" s="112"/>
      <c r="J33" s="110"/>
      <c r="K33" s="110"/>
      <c r="L33" s="110"/>
      <c r="M33" s="112">
        <f>M30</f>
        <v>1146493.6547399999</v>
      </c>
      <c r="N33" s="112">
        <f t="shared" ref="N33:O33" si="6">N30</f>
        <v>608608.18966499995</v>
      </c>
      <c r="O33" s="113">
        <f t="shared" si="6"/>
        <v>537885.46507499996</v>
      </c>
    </row>
    <row r="36" spans="2:15" x14ac:dyDescent="0.25">
      <c r="J36" s="126" t="s">
        <v>73</v>
      </c>
      <c r="K36" s="126"/>
      <c r="M36" s="126" t="s">
        <v>75</v>
      </c>
      <c r="N36" s="126"/>
    </row>
    <row r="37" spans="2:15" x14ac:dyDescent="0.25">
      <c r="J37" s="126" t="s">
        <v>74</v>
      </c>
      <c r="K37" s="126"/>
      <c r="M37" s="126" t="s">
        <v>76</v>
      </c>
      <c r="N37" s="126"/>
    </row>
  </sheetData>
  <mergeCells count="16">
    <mergeCell ref="J36:K36"/>
    <mergeCell ref="J37:K37"/>
    <mergeCell ref="M36:N36"/>
    <mergeCell ref="M37:N37"/>
    <mergeCell ref="C6:O6"/>
    <mergeCell ref="C29:O29"/>
    <mergeCell ref="J8:J10"/>
    <mergeCell ref="K8:K10"/>
    <mergeCell ref="L8:L10"/>
    <mergeCell ref="M8:M10"/>
    <mergeCell ref="N8:N10"/>
    <mergeCell ref="B8:B10"/>
    <mergeCell ref="C8:C10"/>
    <mergeCell ref="D8:D9"/>
    <mergeCell ref="E8:G8"/>
    <mergeCell ref="O8:O10"/>
  </mergeCells>
  <printOptions horizontalCentered="1"/>
  <pageMargins left="0.19685039370078741" right="3.937007874015748E-2" top="0.15748031496062992" bottom="0" header="0.15748031496062992" footer="0.15748031496062992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4"/>
  <sheetViews>
    <sheetView zoomScaleNormal="100" workbookViewId="0">
      <selection activeCell="I72" sqref="I72"/>
    </sheetView>
  </sheetViews>
  <sheetFormatPr defaultColWidth="8.85546875" defaultRowHeight="15" x14ac:dyDescent="0.25"/>
  <cols>
    <col min="1" max="1" width="4" customWidth="1"/>
    <col min="2" max="2" width="47.85546875" style="1" customWidth="1"/>
    <col min="3" max="3" width="14.28515625" hidden="1" customWidth="1"/>
    <col min="4" max="4" width="13.140625" hidden="1" customWidth="1"/>
    <col min="5" max="5" width="14" hidden="1" customWidth="1"/>
    <col min="6" max="6" width="15.140625" hidden="1" customWidth="1"/>
    <col min="7" max="7" width="19.85546875" style="50" hidden="1" customWidth="1"/>
    <col min="8" max="8" width="17.85546875" style="18" hidden="1" customWidth="1"/>
    <col min="9" max="11" width="17.7109375" customWidth="1"/>
    <col min="12" max="12" width="17.85546875" customWidth="1"/>
    <col min="13" max="14" width="17.7109375" customWidth="1"/>
  </cols>
  <sheetData>
    <row r="1" spans="1:14" x14ac:dyDescent="0.25">
      <c r="F1" s="27"/>
      <c r="G1" s="48"/>
      <c r="H1" s="29"/>
      <c r="I1" s="2"/>
    </row>
    <row r="2" spans="1:14" ht="15" customHeight="1" x14ac:dyDescent="0.25">
      <c r="A2" s="1"/>
      <c r="C2" s="1"/>
      <c r="D2" s="1"/>
      <c r="E2" s="1"/>
      <c r="F2" s="1"/>
      <c r="G2" s="49"/>
      <c r="H2" s="30"/>
      <c r="I2" s="1"/>
    </row>
    <row r="5" spans="1:14" ht="12.75" customHeight="1" x14ac:dyDescent="0.25">
      <c r="N5" s="68" t="s">
        <v>67</v>
      </c>
    </row>
    <row r="6" spans="1:14" ht="68.25" customHeight="1" x14ac:dyDescent="0.25">
      <c r="B6" s="127" t="s">
        <v>52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ht="13.5" customHeight="1" x14ac:dyDescent="0.25"/>
    <row r="8" spans="1:14" ht="25.5" customHeight="1" x14ac:dyDescent="0.25">
      <c r="A8" s="122" t="s">
        <v>3</v>
      </c>
      <c r="B8" s="122" t="s">
        <v>53</v>
      </c>
      <c r="C8" s="122" t="s">
        <v>7</v>
      </c>
      <c r="D8" s="131" t="s">
        <v>0</v>
      </c>
      <c r="E8" s="131"/>
      <c r="F8" s="131"/>
      <c r="G8" s="51"/>
      <c r="H8" s="35"/>
      <c r="I8" s="130" t="s">
        <v>55</v>
      </c>
      <c r="J8" s="130" t="s">
        <v>56</v>
      </c>
      <c r="K8" s="130" t="s">
        <v>57</v>
      </c>
      <c r="L8" s="130" t="s">
        <v>59</v>
      </c>
      <c r="M8" s="130" t="s">
        <v>61</v>
      </c>
      <c r="N8" s="130" t="s">
        <v>62</v>
      </c>
    </row>
    <row r="9" spans="1:14" ht="45.75" customHeight="1" x14ac:dyDescent="0.25">
      <c r="A9" s="122"/>
      <c r="B9" s="122"/>
      <c r="C9" s="122"/>
      <c r="D9" s="3" t="s">
        <v>1</v>
      </c>
      <c r="E9" s="28" t="s">
        <v>4</v>
      </c>
      <c r="F9" s="28" t="s">
        <v>2</v>
      </c>
      <c r="G9" s="52" t="s">
        <v>48</v>
      </c>
      <c r="H9" s="36" t="s">
        <v>49</v>
      </c>
      <c r="I9" s="130"/>
      <c r="J9" s="130"/>
      <c r="K9" s="130"/>
      <c r="L9" s="130"/>
      <c r="M9" s="130"/>
      <c r="N9" s="130"/>
    </row>
    <row r="10" spans="1:14" ht="30" x14ac:dyDescent="0.25">
      <c r="A10" s="122"/>
      <c r="B10" s="122"/>
      <c r="C10" s="37" t="s">
        <v>6</v>
      </c>
      <c r="D10" s="37" t="s">
        <v>6</v>
      </c>
      <c r="E10" s="37" t="s">
        <v>6</v>
      </c>
      <c r="F10" s="37" t="s">
        <v>6</v>
      </c>
      <c r="G10" s="51"/>
      <c r="H10" s="35"/>
      <c r="I10" s="130"/>
      <c r="J10" s="130"/>
      <c r="K10" s="130"/>
      <c r="L10" s="130"/>
      <c r="M10" s="130"/>
      <c r="N10" s="130"/>
    </row>
    <row r="11" spans="1:14" x14ac:dyDescent="0.25">
      <c r="A11" s="28">
        <v>1</v>
      </c>
      <c r="B11" s="28" t="s">
        <v>54</v>
      </c>
      <c r="C11" s="37"/>
      <c r="D11" s="37"/>
      <c r="E11" s="37"/>
      <c r="F11" s="37"/>
      <c r="G11" s="51"/>
      <c r="H11" s="35"/>
      <c r="I11" s="62" t="s">
        <v>58</v>
      </c>
      <c r="J11" s="62">
        <v>5</v>
      </c>
      <c r="K11" s="62">
        <v>6</v>
      </c>
      <c r="L11" s="34" t="s">
        <v>60</v>
      </c>
      <c r="M11" s="34" t="s">
        <v>63</v>
      </c>
      <c r="N11" s="34" t="s">
        <v>64</v>
      </c>
    </row>
    <row r="12" spans="1:14" x14ac:dyDescent="0.25">
      <c r="A12" s="15"/>
      <c r="B12" s="16" t="s">
        <v>8</v>
      </c>
      <c r="C12" s="17">
        <f>C13</f>
        <v>289681.28000000003</v>
      </c>
      <c r="D12" s="17">
        <f t="shared" ref="D12:K12" si="0">D13</f>
        <v>276508.56</v>
      </c>
      <c r="E12" s="17">
        <f t="shared" si="0"/>
        <v>0</v>
      </c>
      <c r="F12" s="17">
        <f t="shared" si="0"/>
        <v>276508.56</v>
      </c>
      <c r="G12" s="53">
        <f t="shared" si="0"/>
        <v>13172.72000000003</v>
      </c>
      <c r="H12" s="17">
        <f t="shared" si="0"/>
        <v>154.35</v>
      </c>
      <c r="I12" s="60">
        <f t="shared" si="0"/>
        <v>13172.72000000003</v>
      </c>
      <c r="J12" s="60">
        <f t="shared" si="0"/>
        <v>0</v>
      </c>
      <c r="K12" s="60">
        <f t="shared" si="0"/>
        <v>13172.72000000003</v>
      </c>
      <c r="L12" s="17"/>
      <c r="M12" s="67"/>
      <c r="N12" s="67"/>
    </row>
    <row r="13" spans="1:14" ht="21.75" customHeight="1" x14ac:dyDescent="0.25">
      <c r="A13" s="42">
        <v>1</v>
      </c>
      <c r="B13" s="43" t="s">
        <v>9</v>
      </c>
      <c r="C13" s="44">
        <v>289681.28000000003</v>
      </c>
      <c r="D13" s="5">
        <f>39008.05+237500.51</f>
        <v>276508.56</v>
      </c>
      <c r="E13" s="5"/>
      <c r="F13" s="5">
        <f>D13+E13</f>
        <v>276508.56</v>
      </c>
      <c r="G13" s="54">
        <f>C13-D13</f>
        <v>13172.72000000003</v>
      </c>
      <c r="H13" s="35">
        <v>154.35</v>
      </c>
      <c r="I13" s="61">
        <f>G13</f>
        <v>13172.72000000003</v>
      </c>
      <c r="J13" s="61"/>
      <c r="K13" s="61">
        <f>G13</f>
        <v>13172.72000000003</v>
      </c>
      <c r="L13" s="35">
        <f>I13*23%</f>
        <v>3029.725600000007</v>
      </c>
      <c r="M13" s="35">
        <f>J13*23%</f>
        <v>0</v>
      </c>
      <c r="N13" s="35">
        <f>K13*23%</f>
        <v>3029.725600000007</v>
      </c>
    </row>
    <row r="14" spans="1:14" ht="36.75" customHeight="1" x14ac:dyDescent="0.25">
      <c r="A14" s="38"/>
      <c r="B14" s="45" t="s">
        <v>10</v>
      </c>
      <c r="C14" s="46">
        <f>C15</f>
        <v>109042.02</v>
      </c>
      <c r="D14" s="46">
        <f t="shared" ref="D14:H14" si="1">D15</f>
        <v>0</v>
      </c>
      <c r="E14" s="46">
        <f t="shared" si="1"/>
        <v>0</v>
      </c>
      <c r="F14" s="46">
        <f t="shared" si="1"/>
        <v>0</v>
      </c>
      <c r="G14" s="55">
        <f t="shared" si="1"/>
        <v>109042.02</v>
      </c>
      <c r="H14" s="46">
        <f t="shared" si="1"/>
        <v>72899.899999999994</v>
      </c>
      <c r="I14" s="46">
        <f>I15</f>
        <v>109042.02</v>
      </c>
      <c r="J14" s="46">
        <f t="shared" ref="J14:N14" si="2">J15</f>
        <v>0</v>
      </c>
      <c r="K14" s="46">
        <f t="shared" si="2"/>
        <v>109042.02</v>
      </c>
      <c r="L14" s="46">
        <f t="shared" si="2"/>
        <v>25079.664600000004</v>
      </c>
      <c r="M14" s="46">
        <f t="shared" si="2"/>
        <v>0</v>
      </c>
      <c r="N14" s="46">
        <f t="shared" si="2"/>
        <v>25079.664600000004</v>
      </c>
    </row>
    <row r="15" spans="1:14" x14ac:dyDescent="0.25">
      <c r="A15" s="42">
        <v>2</v>
      </c>
      <c r="B15" s="4" t="s">
        <v>11</v>
      </c>
      <c r="C15" s="7">
        <v>109042.02</v>
      </c>
      <c r="D15" s="5">
        <v>0</v>
      </c>
      <c r="E15" s="6">
        <v>0</v>
      </c>
      <c r="F15" s="5">
        <f t="shared" ref="F15:F51" si="3">D15+E15</f>
        <v>0</v>
      </c>
      <c r="G15" s="54">
        <f t="shared" ref="G15:G23" si="4">C15-D15</f>
        <v>109042.02</v>
      </c>
      <c r="H15" s="35">
        <v>72899.899999999994</v>
      </c>
      <c r="I15" s="61">
        <f>G15</f>
        <v>109042.02</v>
      </c>
      <c r="J15" s="61"/>
      <c r="K15" s="61">
        <f>G15</f>
        <v>109042.02</v>
      </c>
      <c r="L15" s="35">
        <f t="shared" ref="L15:N54" si="5">I15*23%</f>
        <v>25079.664600000004</v>
      </c>
      <c r="M15" s="35">
        <f t="shared" si="5"/>
        <v>0</v>
      </c>
      <c r="N15" s="35">
        <f t="shared" si="5"/>
        <v>25079.664600000004</v>
      </c>
    </row>
    <row r="16" spans="1:14" ht="30" x14ac:dyDescent="0.25">
      <c r="A16" s="38"/>
      <c r="B16" s="23" t="s">
        <v>10</v>
      </c>
      <c r="C16" s="24">
        <f>C17+C18+C19</f>
        <v>293776.58</v>
      </c>
      <c r="D16" s="24">
        <f t="shared" ref="D16:N16" si="6">D17+D18+D19</f>
        <v>0</v>
      </c>
      <c r="E16" s="24">
        <f t="shared" si="6"/>
        <v>0</v>
      </c>
      <c r="F16" s="24">
        <f t="shared" si="6"/>
        <v>0</v>
      </c>
      <c r="G16" s="56">
        <f t="shared" si="6"/>
        <v>293776.58</v>
      </c>
      <c r="H16" s="24">
        <f t="shared" si="6"/>
        <v>201292.87</v>
      </c>
      <c r="I16" s="24">
        <f t="shared" si="6"/>
        <v>293776.58</v>
      </c>
      <c r="J16" s="24">
        <f t="shared" si="6"/>
        <v>0</v>
      </c>
      <c r="K16" s="24">
        <f t="shared" si="6"/>
        <v>293776.58</v>
      </c>
      <c r="L16" s="24">
        <f t="shared" si="6"/>
        <v>67568.613400000002</v>
      </c>
      <c r="M16" s="24">
        <f t="shared" si="6"/>
        <v>0</v>
      </c>
      <c r="N16" s="24">
        <f t="shared" si="6"/>
        <v>67568.613400000002</v>
      </c>
    </row>
    <row r="17" spans="1:14" ht="26.25" x14ac:dyDescent="0.25">
      <c r="A17" s="42">
        <v>3</v>
      </c>
      <c r="B17" s="4" t="s">
        <v>12</v>
      </c>
      <c r="C17" s="7">
        <v>217343.88</v>
      </c>
      <c r="D17" s="5">
        <v>0</v>
      </c>
      <c r="E17" s="6">
        <v>0</v>
      </c>
      <c r="F17" s="5">
        <f t="shared" si="3"/>
        <v>0</v>
      </c>
      <c r="G17" s="54">
        <f t="shared" si="4"/>
        <v>217343.88</v>
      </c>
      <c r="H17" s="35">
        <v>144774.44</v>
      </c>
      <c r="I17" s="61">
        <f>G17</f>
        <v>217343.88</v>
      </c>
      <c r="J17" s="61"/>
      <c r="K17" s="61">
        <f>G17</f>
        <v>217343.88</v>
      </c>
      <c r="L17" s="35">
        <f t="shared" si="5"/>
        <v>49989.092400000001</v>
      </c>
      <c r="M17" s="35">
        <f t="shared" si="5"/>
        <v>0</v>
      </c>
      <c r="N17" s="35">
        <f t="shared" si="5"/>
        <v>49989.092400000001</v>
      </c>
    </row>
    <row r="18" spans="1:14" x14ac:dyDescent="0.25">
      <c r="A18" s="42">
        <v>4</v>
      </c>
      <c r="B18" s="4" t="s">
        <v>13</v>
      </c>
      <c r="C18" s="7">
        <v>42270.1</v>
      </c>
      <c r="D18" s="5">
        <v>0</v>
      </c>
      <c r="E18" s="6">
        <v>0</v>
      </c>
      <c r="F18" s="5">
        <f t="shared" si="3"/>
        <v>0</v>
      </c>
      <c r="G18" s="54">
        <f t="shared" si="4"/>
        <v>42270.1</v>
      </c>
      <c r="H18" s="35">
        <v>28706.65</v>
      </c>
      <c r="I18" s="61">
        <f t="shared" ref="I18:I19" si="7">G18</f>
        <v>42270.1</v>
      </c>
      <c r="J18" s="61"/>
      <c r="K18" s="61">
        <f t="shared" ref="K18:K19" si="8">G18</f>
        <v>42270.1</v>
      </c>
      <c r="L18" s="35">
        <f t="shared" si="5"/>
        <v>9722.1229999999996</v>
      </c>
      <c r="M18" s="35">
        <f t="shared" si="5"/>
        <v>0</v>
      </c>
      <c r="N18" s="35">
        <f t="shared" si="5"/>
        <v>9722.1229999999996</v>
      </c>
    </row>
    <row r="19" spans="1:14" x14ac:dyDescent="0.25">
      <c r="A19" s="42">
        <v>5</v>
      </c>
      <c r="B19" s="4" t="s">
        <v>14</v>
      </c>
      <c r="C19" s="7">
        <v>34162.6</v>
      </c>
      <c r="D19" s="5">
        <v>0</v>
      </c>
      <c r="E19" s="6">
        <v>0</v>
      </c>
      <c r="F19" s="5">
        <f t="shared" si="3"/>
        <v>0</v>
      </c>
      <c r="G19" s="54">
        <f t="shared" si="4"/>
        <v>34162.6</v>
      </c>
      <c r="H19" s="35">
        <v>27811.78</v>
      </c>
      <c r="I19" s="61">
        <f t="shared" si="7"/>
        <v>34162.6</v>
      </c>
      <c r="J19" s="61"/>
      <c r="K19" s="61">
        <f t="shared" si="8"/>
        <v>34162.6</v>
      </c>
      <c r="L19" s="35">
        <f t="shared" si="5"/>
        <v>7857.3980000000001</v>
      </c>
      <c r="M19" s="35">
        <f t="shared" si="5"/>
        <v>0</v>
      </c>
      <c r="N19" s="35">
        <f t="shared" si="5"/>
        <v>7857.3980000000001</v>
      </c>
    </row>
    <row r="20" spans="1:14" x14ac:dyDescent="0.25">
      <c r="A20" s="38"/>
      <c r="B20" s="23" t="s">
        <v>15</v>
      </c>
      <c r="C20" s="24">
        <f>C21+C22+C23</f>
        <v>3711361.6500000004</v>
      </c>
      <c r="D20" s="24">
        <f t="shared" ref="D20:G20" si="9">D21+D22+D23</f>
        <v>0</v>
      </c>
      <c r="E20" s="24">
        <f t="shared" si="9"/>
        <v>0</v>
      </c>
      <c r="F20" s="24">
        <f t="shared" si="9"/>
        <v>0</v>
      </c>
      <c r="G20" s="56">
        <f t="shared" si="9"/>
        <v>3711361.6500000004</v>
      </c>
      <c r="H20" s="24">
        <f>H21+H22+H23</f>
        <v>2779458.9000000004</v>
      </c>
      <c r="I20" s="24">
        <f>I21+I22+I23</f>
        <v>3711361.6500000004</v>
      </c>
      <c r="J20" s="24">
        <f t="shared" ref="J20:N20" si="10">J21+J22+J23</f>
        <v>3711361.6500000004</v>
      </c>
      <c r="K20" s="24">
        <f t="shared" si="10"/>
        <v>0</v>
      </c>
      <c r="L20" s="24">
        <f t="shared" si="10"/>
        <v>853613.17950000009</v>
      </c>
      <c r="M20" s="24">
        <f t="shared" si="10"/>
        <v>853613.17950000009</v>
      </c>
      <c r="N20" s="24">
        <f t="shared" si="10"/>
        <v>0</v>
      </c>
    </row>
    <row r="21" spans="1:14" ht="18.75" customHeight="1" x14ac:dyDescent="0.25">
      <c r="A21" s="39">
        <v>6</v>
      </c>
      <c r="B21" s="10" t="s">
        <v>23</v>
      </c>
      <c r="C21" s="11">
        <v>790719.18</v>
      </c>
      <c r="D21" s="12">
        <v>0</v>
      </c>
      <c r="E21" s="13">
        <v>0</v>
      </c>
      <c r="F21" s="12">
        <f t="shared" si="3"/>
        <v>0</v>
      </c>
      <c r="G21" s="57">
        <f t="shared" si="4"/>
        <v>790719.18</v>
      </c>
      <c r="H21" s="35">
        <v>605889.11</v>
      </c>
      <c r="I21" s="61">
        <f>G21</f>
        <v>790719.18</v>
      </c>
      <c r="J21" s="61">
        <f>G21</f>
        <v>790719.18</v>
      </c>
      <c r="K21" s="61"/>
      <c r="L21" s="35">
        <f t="shared" si="5"/>
        <v>181865.41140000001</v>
      </c>
      <c r="M21" s="35">
        <f t="shared" si="5"/>
        <v>181865.41140000001</v>
      </c>
      <c r="N21" s="35">
        <f t="shared" si="5"/>
        <v>0</v>
      </c>
    </row>
    <row r="22" spans="1:14" x14ac:dyDescent="0.25">
      <c r="A22" s="39">
        <v>7</v>
      </c>
      <c r="B22" s="10" t="s">
        <v>22</v>
      </c>
      <c r="C22" s="11">
        <v>2569304.89</v>
      </c>
      <c r="D22" s="12">
        <v>0</v>
      </c>
      <c r="E22" s="13">
        <v>0</v>
      </c>
      <c r="F22" s="12">
        <f t="shared" si="3"/>
        <v>0</v>
      </c>
      <c r="G22" s="57">
        <f t="shared" si="4"/>
        <v>2569304.89</v>
      </c>
      <c r="H22" s="35">
        <v>1915699.09</v>
      </c>
      <c r="I22" s="61">
        <f t="shared" ref="I22:I23" si="11">G22</f>
        <v>2569304.89</v>
      </c>
      <c r="J22" s="61">
        <f>G22</f>
        <v>2569304.89</v>
      </c>
      <c r="K22" s="61"/>
      <c r="L22" s="35">
        <f t="shared" si="5"/>
        <v>590940.12470000004</v>
      </c>
      <c r="M22" s="35">
        <f t="shared" si="5"/>
        <v>590940.12470000004</v>
      </c>
      <c r="N22" s="35">
        <f t="shared" si="5"/>
        <v>0</v>
      </c>
    </row>
    <row r="23" spans="1:14" x14ac:dyDescent="0.25">
      <c r="A23" s="39">
        <v>8</v>
      </c>
      <c r="B23" s="10" t="s">
        <v>21</v>
      </c>
      <c r="C23" s="11">
        <v>351337.58</v>
      </c>
      <c r="D23" s="12">
        <v>0</v>
      </c>
      <c r="E23" s="13">
        <v>0</v>
      </c>
      <c r="F23" s="12">
        <f t="shared" si="3"/>
        <v>0</v>
      </c>
      <c r="G23" s="57">
        <f t="shared" si="4"/>
        <v>351337.58</v>
      </c>
      <c r="H23" s="35">
        <v>257870.7</v>
      </c>
      <c r="I23" s="61">
        <f t="shared" si="11"/>
        <v>351337.58</v>
      </c>
      <c r="J23" s="61">
        <f>G23</f>
        <v>351337.58</v>
      </c>
      <c r="K23" s="61"/>
      <c r="L23" s="35">
        <f t="shared" si="5"/>
        <v>80807.643400000001</v>
      </c>
      <c r="M23" s="35">
        <f t="shared" si="5"/>
        <v>80807.643400000001</v>
      </c>
      <c r="N23" s="35">
        <f t="shared" si="5"/>
        <v>0</v>
      </c>
    </row>
    <row r="24" spans="1:14" x14ac:dyDescent="0.25">
      <c r="A24" s="40"/>
      <c r="B24" s="25" t="s">
        <v>16</v>
      </c>
      <c r="C24" s="26">
        <f>C25+C26</f>
        <v>2838910.1399999997</v>
      </c>
      <c r="D24" s="26">
        <f t="shared" ref="D24:N24" si="12">D25+D26</f>
        <v>812160.61</v>
      </c>
      <c r="E24" s="26">
        <f t="shared" si="12"/>
        <v>337334.72</v>
      </c>
      <c r="F24" s="26">
        <f t="shared" si="12"/>
        <v>1149495.33</v>
      </c>
      <c r="G24" s="58">
        <f t="shared" si="12"/>
        <v>1689414.81</v>
      </c>
      <c r="H24" s="26">
        <f t="shared" si="12"/>
        <v>1140180.17</v>
      </c>
      <c r="I24" s="26">
        <f t="shared" si="12"/>
        <v>1689414.81</v>
      </c>
      <c r="J24" s="26">
        <f t="shared" si="12"/>
        <v>1689414.81</v>
      </c>
      <c r="K24" s="26">
        <f t="shared" si="12"/>
        <v>0</v>
      </c>
      <c r="L24" s="26">
        <f t="shared" si="12"/>
        <v>388565.40630000003</v>
      </c>
      <c r="M24" s="26">
        <f t="shared" si="12"/>
        <v>388565.40630000003</v>
      </c>
      <c r="N24" s="26">
        <f t="shared" si="12"/>
        <v>0</v>
      </c>
    </row>
    <row r="25" spans="1:14" x14ac:dyDescent="0.25">
      <c r="A25" s="39">
        <v>9</v>
      </c>
      <c r="B25" s="10" t="s">
        <v>20</v>
      </c>
      <c r="C25" s="11">
        <v>1641560.7</v>
      </c>
      <c r="D25" s="12">
        <v>484497.27</v>
      </c>
      <c r="E25" s="13">
        <v>337334.72</v>
      </c>
      <c r="F25" s="12">
        <f t="shared" si="3"/>
        <v>821831.99</v>
      </c>
      <c r="G25" s="54">
        <f>C25-D25-E25</f>
        <v>819728.71</v>
      </c>
      <c r="H25" s="35">
        <v>543163.81000000006</v>
      </c>
      <c r="I25" s="61">
        <f>G25</f>
        <v>819728.71</v>
      </c>
      <c r="J25" s="61">
        <f>G25</f>
        <v>819728.71</v>
      </c>
      <c r="K25" s="61"/>
      <c r="L25" s="35">
        <f t="shared" si="5"/>
        <v>188537.60329999999</v>
      </c>
      <c r="M25" s="35">
        <f t="shared" si="5"/>
        <v>188537.60329999999</v>
      </c>
      <c r="N25" s="35">
        <f t="shared" si="5"/>
        <v>0</v>
      </c>
    </row>
    <row r="26" spans="1:14" x14ac:dyDescent="0.25">
      <c r="A26" s="39">
        <v>10</v>
      </c>
      <c r="B26" s="10" t="s">
        <v>19</v>
      </c>
      <c r="C26" s="11">
        <v>1197349.44</v>
      </c>
      <c r="D26" s="14">
        <f>36951.87+290711.47</f>
        <v>327663.33999999997</v>
      </c>
      <c r="E26" s="14">
        <v>0</v>
      </c>
      <c r="F26" s="12">
        <f t="shared" si="3"/>
        <v>327663.33999999997</v>
      </c>
      <c r="G26" s="54">
        <f t="shared" ref="G26:G54" si="13">C26-D26-E26</f>
        <v>869686.1</v>
      </c>
      <c r="H26" s="35">
        <v>597016.36</v>
      </c>
      <c r="I26" s="61">
        <f>G26</f>
        <v>869686.1</v>
      </c>
      <c r="J26" s="61">
        <f>G26</f>
        <v>869686.1</v>
      </c>
      <c r="K26" s="61"/>
      <c r="L26" s="35">
        <f t="shared" si="5"/>
        <v>200027.80300000001</v>
      </c>
      <c r="M26" s="35">
        <f t="shared" si="5"/>
        <v>200027.80300000001</v>
      </c>
      <c r="N26" s="35">
        <f t="shared" si="5"/>
        <v>0</v>
      </c>
    </row>
    <row r="27" spans="1:14" x14ac:dyDescent="0.25">
      <c r="A27" s="40"/>
      <c r="B27" s="25" t="s">
        <v>17</v>
      </c>
      <c r="C27" s="26">
        <f>C28</f>
        <v>147040.82999999999</v>
      </c>
      <c r="D27" s="26">
        <f t="shared" ref="D27:N27" si="14">D28</f>
        <v>0</v>
      </c>
      <c r="E27" s="26">
        <f t="shared" si="14"/>
        <v>0</v>
      </c>
      <c r="F27" s="26">
        <f t="shared" si="14"/>
        <v>0</v>
      </c>
      <c r="G27" s="58">
        <f t="shared" si="14"/>
        <v>147040.82999999999</v>
      </c>
      <c r="H27" s="26">
        <f t="shared" si="14"/>
        <v>120148.34</v>
      </c>
      <c r="I27" s="26">
        <f t="shared" si="14"/>
        <v>147040.82999999999</v>
      </c>
      <c r="J27" s="26">
        <f t="shared" si="14"/>
        <v>147040.82999999999</v>
      </c>
      <c r="K27" s="26">
        <f t="shared" si="14"/>
        <v>0</v>
      </c>
      <c r="L27" s="26">
        <f t="shared" si="14"/>
        <v>33819.390899999999</v>
      </c>
      <c r="M27" s="26">
        <f t="shared" si="14"/>
        <v>33819.390899999999</v>
      </c>
      <c r="N27" s="26">
        <f t="shared" si="14"/>
        <v>0</v>
      </c>
    </row>
    <row r="28" spans="1:14" x14ac:dyDescent="0.25">
      <c r="A28" s="39">
        <v>11</v>
      </c>
      <c r="B28" s="10" t="s">
        <v>18</v>
      </c>
      <c r="C28" s="11">
        <v>147040.82999999999</v>
      </c>
      <c r="D28" s="12">
        <v>0</v>
      </c>
      <c r="E28" s="14">
        <v>0</v>
      </c>
      <c r="F28" s="12">
        <f t="shared" si="3"/>
        <v>0</v>
      </c>
      <c r="G28" s="54">
        <f t="shared" si="13"/>
        <v>147040.82999999999</v>
      </c>
      <c r="H28" s="35">
        <v>120148.34</v>
      </c>
      <c r="I28" s="61">
        <f>G28</f>
        <v>147040.82999999999</v>
      </c>
      <c r="J28" s="61">
        <f>G28</f>
        <v>147040.82999999999</v>
      </c>
      <c r="K28" s="61"/>
      <c r="L28" s="35">
        <f t="shared" si="5"/>
        <v>33819.390899999999</v>
      </c>
      <c r="M28" s="35">
        <f t="shared" si="5"/>
        <v>33819.390899999999</v>
      </c>
      <c r="N28" s="35">
        <f t="shared" si="5"/>
        <v>0</v>
      </c>
    </row>
    <row r="29" spans="1:14" x14ac:dyDescent="0.25">
      <c r="A29" s="40"/>
      <c r="B29" s="25" t="s">
        <v>24</v>
      </c>
      <c r="C29" s="26">
        <f>C30</f>
        <v>233149.2</v>
      </c>
      <c r="D29" s="26">
        <f>D30</f>
        <v>34211.89</v>
      </c>
      <c r="E29" s="26">
        <f>E30</f>
        <v>0</v>
      </c>
      <c r="F29" s="26">
        <f t="shared" ref="F29:N29" si="15">F30</f>
        <v>34211.89</v>
      </c>
      <c r="G29" s="58">
        <f t="shared" si="15"/>
        <v>198937.31</v>
      </c>
      <c r="H29" s="26">
        <f t="shared" si="15"/>
        <v>149711.81</v>
      </c>
      <c r="I29" s="26">
        <f t="shared" si="15"/>
        <v>198937.31</v>
      </c>
      <c r="J29" s="26">
        <f t="shared" si="15"/>
        <v>198937.31</v>
      </c>
      <c r="K29" s="26">
        <f t="shared" si="15"/>
        <v>0</v>
      </c>
      <c r="L29" s="26">
        <f t="shared" si="15"/>
        <v>45755.581299999998</v>
      </c>
      <c r="M29" s="26">
        <f t="shared" si="15"/>
        <v>45755.581299999998</v>
      </c>
      <c r="N29" s="26">
        <f t="shared" si="15"/>
        <v>0</v>
      </c>
    </row>
    <row r="30" spans="1:14" x14ac:dyDescent="0.25">
      <c r="A30" s="39">
        <v>12</v>
      </c>
      <c r="B30" s="10" t="s">
        <v>47</v>
      </c>
      <c r="C30" s="11">
        <v>233149.2</v>
      </c>
      <c r="D30" s="12">
        <v>34211.89</v>
      </c>
      <c r="E30" s="14">
        <v>0</v>
      </c>
      <c r="F30" s="12">
        <f>D30+E30</f>
        <v>34211.89</v>
      </c>
      <c r="G30" s="54">
        <f t="shared" si="13"/>
        <v>198937.31</v>
      </c>
      <c r="H30" s="35">
        <v>149711.81</v>
      </c>
      <c r="I30" s="61">
        <f t="shared" ref="I30:I54" si="16">G30</f>
        <v>198937.31</v>
      </c>
      <c r="J30" s="61">
        <f>G30</f>
        <v>198937.31</v>
      </c>
      <c r="K30" s="61"/>
      <c r="L30" s="35">
        <f t="shared" si="5"/>
        <v>45755.581299999998</v>
      </c>
      <c r="M30" s="35">
        <f t="shared" si="5"/>
        <v>45755.581299999998</v>
      </c>
      <c r="N30" s="35">
        <f t="shared" si="5"/>
        <v>0</v>
      </c>
    </row>
    <row r="31" spans="1:14" x14ac:dyDescent="0.25">
      <c r="A31" s="40"/>
      <c r="B31" s="25" t="s">
        <v>25</v>
      </c>
      <c r="C31" s="26">
        <f>C32+C33+C34+C35+C36+C37+C38</f>
        <v>2950882.57</v>
      </c>
      <c r="D31" s="26">
        <f t="shared" ref="D31:N31" si="17">D32+D33+D34+D35+D36+D37+D38</f>
        <v>26897.989999999998</v>
      </c>
      <c r="E31" s="26">
        <f t="shared" si="17"/>
        <v>0</v>
      </c>
      <c r="F31" s="26">
        <f t="shared" si="17"/>
        <v>26897.989999999998</v>
      </c>
      <c r="G31" s="58">
        <f t="shared" si="17"/>
        <v>2923984.5799999996</v>
      </c>
      <c r="H31" s="26">
        <f t="shared" si="17"/>
        <v>2087776.5299999998</v>
      </c>
      <c r="I31" s="26">
        <f t="shared" si="17"/>
        <v>2923984.5799999996</v>
      </c>
      <c r="J31" s="26">
        <f t="shared" si="17"/>
        <v>2022647.18</v>
      </c>
      <c r="K31" s="26">
        <f t="shared" si="17"/>
        <v>901337.4</v>
      </c>
      <c r="L31" s="26">
        <f t="shared" si="17"/>
        <v>672516.4534</v>
      </c>
      <c r="M31" s="26">
        <f t="shared" si="17"/>
        <v>465208.85140000004</v>
      </c>
      <c r="N31" s="26">
        <f t="shared" si="17"/>
        <v>207307.60200000001</v>
      </c>
    </row>
    <row r="32" spans="1:14" x14ac:dyDescent="0.25">
      <c r="A32" s="39">
        <v>13</v>
      </c>
      <c r="B32" s="10" t="s">
        <v>26</v>
      </c>
      <c r="C32" s="11">
        <v>709979.57</v>
      </c>
      <c r="D32" s="14">
        <v>8952.94</v>
      </c>
      <c r="E32" s="14">
        <v>0</v>
      </c>
      <c r="F32" s="12">
        <f t="shared" si="3"/>
        <v>8952.94</v>
      </c>
      <c r="G32" s="54">
        <f t="shared" si="13"/>
        <v>701026.63</v>
      </c>
      <c r="H32" s="35">
        <v>466632.75</v>
      </c>
      <c r="I32" s="61">
        <f t="shared" si="16"/>
        <v>701026.63</v>
      </c>
      <c r="J32" s="61">
        <f>G32</f>
        <v>701026.63</v>
      </c>
      <c r="K32" s="61"/>
      <c r="L32" s="35">
        <f t="shared" si="5"/>
        <v>161236.1249</v>
      </c>
      <c r="M32" s="35">
        <f t="shared" si="5"/>
        <v>161236.1249</v>
      </c>
      <c r="N32" s="35">
        <f t="shared" si="5"/>
        <v>0</v>
      </c>
    </row>
    <row r="33" spans="1:14" x14ac:dyDescent="0.25">
      <c r="A33" s="39">
        <v>14</v>
      </c>
      <c r="B33" s="10" t="s">
        <v>27</v>
      </c>
      <c r="C33" s="11">
        <v>363846.26</v>
      </c>
      <c r="D33" s="14">
        <v>17945.05</v>
      </c>
      <c r="E33" s="14">
        <v>0</v>
      </c>
      <c r="F33" s="12">
        <f t="shared" si="3"/>
        <v>17945.05</v>
      </c>
      <c r="G33" s="54">
        <f t="shared" si="13"/>
        <v>345901.21</v>
      </c>
      <c r="H33" s="35">
        <v>239636.21</v>
      </c>
      <c r="I33" s="61">
        <f t="shared" si="16"/>
        <v>345901.21</v>
      </c>
      <c r="J33" s="61">
        <f>G33</f>
        <v>345901.21</v>
      </c>
      <c r="K33" s="61"/>
      <c r="L33" s="35">
        <f t="shared" si="5"/>
        <v>79557.278300000005</v>
      </c>
      <c r="M33" s="35">
        <f t="shared" si="5"/>
        <v>79557.278300000005</v>
      </c>
      <c r="N33" s="35">
        <f t="shared" si="5"/>
        <v>0</v>
      </c>
    </row>
    <row r="34" spans="1:14" x14ac:dyDescent="0.25">
      <c r="A34" s="39">
        <v>15</v>
      </c>
      <c r="B34" s="10" t="s">
        <v>28</v>
      </c>
      <c r="C34" s="11">
        <v>103721.45</v>
      </c>
      <c r="D34" s="12">
        <v>0</v>
      </c>
      <c r="E34" s="14">
        <v>0</v>
      </c>
      <c r="F34" s="12">
        <f t="shared" si="3"/>
        <v>0</v>
      </c>
      <c r="G34" s="54">
        <f t="shared" si="13"/>
        <v>103721.45</v>
      </c>
      <c r="H34" s="35">
        <v>74892.639999999999</v>
      </c>
      <c r="I34" s="61">
        <f t="shared" si="16"/>
        <v>103721.45</v>
      </c>
      <c r="J34" s="61">
        <f>G34</f>
        <v>103721.45</v>
      </c>
      <c r="K34" s="61"/>
      <c r="L34" s="35">
        <f t="shared" si="5"/>
        <v>23855.933499999999</v>
      </c>
      <c r="M34" s="35">
        <f t="shared" si="5"/>
        <v>23855.933499999999</v>
      </c>
      <c r="N34" s="35">
        <f t="shared" si="5"/>
        <v>0</v>
      </c>
    </row>
    <row r="35" spans="1:14" x14ac:dyDescent="0.25">
      <c r="A35" s="39">
        <v>16</v>
      </c>
      <c r="B35" s="10" t="s">
        <v>29</v>
      </c>
      <c r="C35" s="11">
        <v>38331.14</v>
      </c>
      <c r="D35" s="12">
        <v>0</v>
      </c>
      <c r="E35" s="14">
        <v>0</v>
      </c>
      <c r="F35" s="12">
        <f t="shared" si="3"/>
        <v>0</v>
      </c>
      <c r="G35" s="54">
        <f t="shared" si="13"/>
        <v>38331.14</v>
      </c>
      <c r="H35" s="35">
        <v>31551.1</v>
      </c>
      <c r="I35" s="61">
        <f t="shared" si="16"/>
        <v>38331.14</v>
      </c>
      <c r="J35" s="61">
        <f>G35</f>
        <v>38331.14</v>
      </c>
      <c r="K35" s="61"/>
      <c r="L35" s="35">
        <f t="shared" si="5"/>
        <v>8816.1622000000007</v>
      </c>
      <c r="M35" s="35">
        <f t="shared" si="5"/>
        <v>8816.1622000000007</v>
      </c>
      <c r="N35" s="35">
        <f t="shared" si="5"/>
        <v>0</v>
      </c>
    </row>
    <row r="36" spans="1:14" x14ac:dyDescent="0.25">
      <c r="A36" s="39">
        <v>17</v>
      </c>
      <c r="B36" s="10" t="s">
        <v>50</v>
      </c>
      <c r="C36" s="11">
        <v>520865.18</v>
      </c>
      <c r="D36" s="12"/>
      <c r="E36" s="14"/>
      <c r="F36" s="12"/>
      <c r="G36" s="54">
        <f t="shared" si="13"/>
        <v>520865.18</v>
      </c>
      <c r="H36" s="35">
        <v>389944.65</v>
      </c>
      <c r="I36" s="61">
        <f t="shared" si="16"/>
        <v>520865.18</v>
      </c>
      <c r="J36" s="61">
        <f>G36</f>
        <v>520865.18</v>
      </c>
      <c r="K36" s="61"/>
      <c r="L36" s="35">
        <f t="shared" si="5"/>
        <v>119798.9914</v>
      </c>
      <c r="M36" s="35">
        <f t="shared" si="5"/>
        <v>119798.9914</v>
      </c>
      <c r="N36" s="35">
        <f t="shared" si="5"/>
        <v>0</v>
      </c>
    </row>
    <row r="37" spans="1:14" x14ac:dyDescent="0.25">
      <c r="A37" s="47">
        <v>17</v>
      </c>
      <c r="B37" s="31" t="s">
        <v>51</v>
      </c>
      <c r="C37" s="32">
        <f>1422202.58-520865.18</f>
        <v>901337.40000000014</v>
      </c>
      <c r="D37" s="33">
        <v>0</v>
      </c>
      <c r="E37" s="8">
        <v>0</v>
      </c>
      <c r="F37" s="33">
        <f t="shared" si="3"/>
        <v>0</v>
      </c>
      <c r="G37" s="54">
        <f t="shared" si="13"/>
        <v>901337.40000000014</v>
      </c>
      <c r="H37" s="35">
        <f>1064840.66-389944.65</f>
        <v>674896.00999999989</v>
      </c>
      <c r="I37" s="61">
        <f t="shared" si="16"/>
        <v>901337.40000000014</v>
      </c>
      <c r="J37" s="61"/>
      <c r="K37" s="61">
        <v>901337.4</v>
      </c>
      <c r="L37" s="35">
        <f t="shared" si="5"/>
        <v>207307.60200000004</v>
      </c>
      <c r="M37" s="35">
        <f t="shared" si="5"/>
        <v>0</v>
      </c>
      <c r="N37" s="35">
        <f t="shared" si="5"/>
        <v>207307.60200000001</v>
      </c>
    </row>
    <row r="38" spans="1:14" x14ac:dyDescent="0.25">
      <c r="A38" s="39">
        <v>18</v>
      </c>
      <c r="B38" s="10" t="s">
        <v>30</v>
      </c>
      <c r="C38" s="11">
        <v>312801.57</v>
      </c>
      <c r="D38" s="12">
        <v>0</v>
      </c>
      <c r="E38" s="14">
        <v>0</v>
      </c>
      <c r="F38" s="12">
        <f t="shared" si="3"/>
        <v>0</v>
      </c>
      <c r="G38" s="54">
        <f t="shared" si="13"/>
        <v>312801.57</v>
      </c>
      <c r="H38" s="35">
        <v>210223.17</v>
      </c>
      <c r="I38" s="61">
        <f t="shared" si="16"/>
        <v>312801.57</v>
      </c>
      <c r="J38" s="61">
        <f>G38</f>
        <v>312801.57</v>
      </c>
      <c r="K38" s="61"/>
      <c r="L38" s="35">
        <f t="shared" si="5"/>
        <v>71944.361100000009</v>
      </c>
      <c r="M38" s="35">
        <f t="shared" si="5"/>
        <v>71944.361100000009</v>
      </c>
      <c r="N38" s="35">
        <f t="shared" si="5"/>
        <v>0</v>
      </c>
    </row>
    <row r="39" spans="1:14" x14ac:dyDescent="0.25">
      <c r="A39" s="40"/>
      <c r="B39" s="25" t="s">
        <v>31</v>
      </c>
      <c r="C39" s="26">
        <f>C40</f>
        <v>151341.87</v>
      </c>
      <c r="D39" s="26">
        <f t="shared" ref="D39:N39" si="18">D40</f>
        <v>0</v>
      </c>
      <c r="E39" s="26">
        <f t="shared" si="18"/>
        <v>0</v>
      </c>
      <c r="F39" s="26">
        <f t="shared" si="18"/>
        <v>0</v>
      </c>
      <c r="G39" s="58">
        <f t="shared" si="18"/>
        <v>151341.87</v>
      </c>
      <c r="H39" s="26">
        <f t="shared" si="18"/>
        <v>99434.78</v>
      </c>
      <c r="I39" s="26">
        <f t="shared" si="18"/>
        <v>151341.87</v>
      </c>
      <c r="J39" s="26">
        <f t="shared" si="18"/>
        <v>0</v>
      </c>
      <c r="K39" s="26">
        <f t="shared" si="18"/>
        <v>151341.87</v>
      </c>
      <c r="L39" s="26">
        <f t="shared" si="18"/>
        <v>34808.630100000002</v>
      </c>
      <c r="M39" s="26">
        <f t="shared" si="18"/>
        <v>0</v>
      </c>
      <c r="N39" s="26">
        <f t="shared" si="18"/>
        <v>34808.630100000002</v>
      </c>
    </row>
    <row r="40" spans="1:14" x14ac:dyDescent="0.25">
      <c r="A40" s="47">
        <v>19</v>
      </c>
      <c r="B40" s="4" t="s">
        <v>32</v>
      </c>
      <c r="C40" s="7">
        <v>151341.87</v>
      </c>
      <c r="D40" s="5">
        <v>0</v>
      </c>
      <c r="E40" s="6">
        <v>0</v>
      </c>
      <c r="F40" s="5">
        <f>D40+E40</f>
        <v>0</v>
      </c>
      <c r="G40" s="54">
        <f t="shared" si="13"/>
        <v>151341.87</v>
      </c>
      <c r="H40" s="35">
        <v>99434.78</v>
      </c>
      <c r="I40" s="61">
        <f t="shared" si="16"/>
        <v>151341.87</v>
      </c>
      <c r="J40" s="61"/>
      <c r="K40" s="61">
        <f>G40</f>
        <v>151341.87</v>
      </c>
      <c r="L40" s="35">
        <f t="shared" si="5"/>
        <v>34808.630100000002</v>
      </c>
      <c r="M40" s="35">
        <f t="shared" si="5"/>
        <v>0</v>
      </c>
      <c r="N40" s="35">
        <f t="shared" si="5"/>
        <v>34808.630100000002</v>
      </c>
    </row>
    <row r="41" spans="1:14" ht="27.75" customHeight="1" x14ac:dyDescent="0.25">
      <c r="A41" s="40"/>
      <c r="B41" s="23" t="s">
        <v>33</v>
      </c>
      <c r="C41" s="24">
        <f>C42+C43+C44+C45</f>
        <v>209967.99</v>
      </c>
      <c r="D41" s="24">
        <f t="shared" ref="D41:N41" si="19">D42+D43+D44+D45</f>
        <v>0</v>
      </c>
      <c r="E41" s="24">
        <f t="shared" si="19"/>
        <v>0</v>
      </c>
      <c r="F41" s="24">
        <f t="shared" si="19"/>
        <v>0</v>
      </c>
      <c r="G41" s="56">
        <f t="shared" si="19"/>
        <v>209967.99</v>
      </c>
      <c r="H41" s="24">
        <f t="shared" si="19"/>
        <v>95072.75</v>
      </c>
      <c r="I41" s="24">
        <f t="shared" si="19"/>
        <v>209967.99</v>
      </c>
      <c r="J41" s="24">
        <f t="shared" si="19"/>
        <v>0</v>
      </c>
      <c r="K41" s="24">
        <f t="shared" si="19"/>
        <v>209967.99</v>
      </c>
      <c r="L41" s="24">
        <f t="shared" si="19"/>
        <v>48292.637700000007</v>
      </c>
      <c r="M41" s="24">
        <f t="shared" si="19"/>
        <v>0</v>
      </c>
      <c r="N41" s="24">
        <f t="shared" si="19"/>
        <v>48292.637700000007</v>
      </c>
    </row>
    <row r="42" spans="1:14" x14ac:dyDescent="0.25">
      <c r="A42" s="42">
        <v>20</v>
      </c>
      <c r="B42" s="4" t="s">
        <v>36</v>
      </c>
      <c r="C42" s="7">
        <v>147775.62</v>
      </c>
      <c r="D42" s="5">
        <v>0</v>
      </c>
      <c r="E42" s="9">
        <v>0</v>
      </c>
      <c r="F42" s="5">
        <f t="shared" si="3"/>
        <v>0</v>
      </c>
      <c r="G42" s="54">
        <f t="shared" si="13"/>
        <v>147775.62</v>
      </c>
      <c r="H42" s="35">
        <v>82501.08</v>
      </c>
      <c r="I42" s="61">
        <f t="shared" si="16"/>
        <v>147775.62</v>
      </c>
      <c r="J42" s="61"/>
      <c r="K42" s="61">
        <f>G42</f>
        <v>147775.62</v>
      </c>
      <c r="L42" s="35">
        <f t="shared" si="5"/>
        <v>33988.392599999999</v>
      </c>
      <c r="M42" s="35">
        <f t="shared" si="5"/>
        <v>0</v>
      </c>
      <c r="N42" s="35">
        <f t="shared" si="5"/>
        <v>33988.392599999999</v>
      </c>
    </row>
    <row r="43" spans="1:14" x14ac:dyDescent="0.25">
      <c r="A43" s="42">
        <v>21</v>
      </c>
      <c r="B43" s="4" t="s">
        <v>37</v>
      </c>
      <c r="C43" s="7">
        <v>36020.379999999997</v>
      </c>
      <c r="D43" s="5">
        <v>0</v>
      </c>
      <c r="E43" s="9">
        <v>0</v>
      </c>
      <c r="F43" s="5">
        <f t="shared" si="3"/>
        <v>0</v>
      </c>
      <c r="G43" s="54">
        <f t="shared" si="13"/>
        <v>36020.379999999997</v>
      </c>
      <c r="H43" s="35">
        <v>477.4</v>
      </c>
      <c r="I43" s="61">
        <f t="shared" si="16"/>
        <v>36020.379999999997</v>
      </c>
      <c r="J43" s="61"/>
      <c r="K43" s="61">
        <f t="shared" ref="K43:K45" si="20">G43</f>
        <v>36020.379999999997</v>
      </c>
      <c r="L43" s="35">
        <f t="shared" si="5"/>
        <v>8284.6873999999989</v>
      </c>
      <c r="M43" s="35">
        <f t="shared" si="5"/>
        <v>0</v>
      </c>
      <c r="N43" s="35">
        <f t="shared" si="5"/>
        <v>8284.6873999999989</v>
      </c>
    </row>
    <row r="44" spans="1:14" x14ac:dyDescent="0.25">
      <c r="A44" s="42">
        <v>22</v>
      </c>
      <c r="B44" s="4" t="s">
        <v>38</v>
      </c>
      <c r="C44" s="7">
        <v>2633.52</v>
      </c>
      <c r="D44" s="5">
        <v>0</v>
      </c>
      <c r="E44" s="9">
        <v>0</v>
      </c>
      <c r="F44" s="5">
        <f t="shared" si="3"/>
        <v>0</v>
      </c>
      <c r="G44" s="54">
        <f t="shared" si="13"/>
        <v>2633.52</v>
      </c>
      <c r="H44" s="35">
        <v>213.73</v>
      </c>
      <c r="I44" s="61">
        <f t="shared" si="16"/>
        <v>2633.52</v>
      </c>
      <c r="J44" s="61"/>
      <c r="K44" s="61">
        <f t="shared" si="20"/>
        <v>2633.52</v>
      </c>
      <c r="L44" s="35">
        <f t="shared" si="5"/>
        <v>605.70960000000002</v>
      </c>
      <c r="M44" s="35">
        <f t="shared" si="5"/>
        <v>0</v>
      </c>
      <c r="N44" s="35">
        <f t="shared" si="5"/>
        <v>605.70960000000002</v>
      </c>
    </row>
    <row r="45" spans="1:14" ht="26.25" x14ac:dyDescent="0.25">
      <c r="A45" s="42">
        <v>23</v>
      </c>
      <c r="B45" s="4" t="s">
        <v>39</v>
      </c>
      <c r="C45" s="7">
        <v>23538.47</v>
      </c>
      <c r="D45" s="5">
        <v>0</v>
      </c>
      <c r="E45" s="9">
        <v>0</v>
      </c>
      <c r="F45" s="5">
        <f t="shared" si="3"/>
        <v>0</v>
      </c>
      <c r="G45" s="54">
        <f t="shared" si="13"/>
        <v>23538.47</v>
      </c>
      <c r="H45" s="35">
        <v>11880.54</v>
      </c>
      <c r="I45" s="61">
        <f t="shared" si="16"/>
        <v>23538.47</v>
      </c>
      <c r="J45" s="61"/>
      <c r="K45" s="61">
        <f t="shared" si="20"/>
        <v>23538.47</v>
      </c>
      <c r="L45" s="35">
        <f t="shared" si="5"/>
        <v>5413.8481000000002</v>
      </c>
      <c r="M45" s="35">
        <f t="shared" si="5"/>
        <v>0</v>
      </c>
      <c r="N45" s="35">
        <f t="shared" si="5"/>
        <v>5413.8481000000002</v>
      </c>
    </row>
    <row r="46" spans="1:14" ht="30" x14ac:dyDescent="0.25">
      <c r="A46" s="38"/>
      <c r="B46" s="23" t="s">
        <v>34</v>
      </c>
      <c r="C46" s="24">
        <f>C47+C48+C49+C50+C51</f>
        <v>1745532</v>
      </c>
      <c r="D46" s="24">
        <f t="shared" ref="D46:N46" si="21">D47+D48+D49+D50+D51</f>
        <v>0</v>
      </c>
      <c r="E46" s="24">
        <f t="shared" si="21"/>
        <v>0</v>
      </c>
      <c r="F46" s="24">
        <f t="shared" si="21"/>
        <v>0</v>
      </c>
      <c r="G46" s="56">
        <f t="shared" si="21"/>
        <v>1745532</v>
      </c>
      <c r="H46" s="24">
        <f t="shared" si="21"/>
        <v>0</v>
      </c>
      <c r="I46" s="24">
        <f t="shared" si="21"/>
        <v>1745532</v>
      </c>
      <c r="J46" s="24">
        <f t="shared" si="21"/>
        <v>0</v>
      </c>
      <c r="K46" s="24">
        <f t="shared" si="21"/>
        <v>1745532</v>
      </c>
      <c r="L46" s="24">
        <f t="shared" si="21"/>
        <v>401472.36</v>
      </c>
      <c r="M46" s="24">
        <f t="shared" si="21"/>
        <v>0</v>
      </c>
      <c r="N46" s="24">
        <f t="shared" si="21"/>
        <v>401472.36</v>
      </c>
    </row>
    <row r="47" spans="1:14" x14ac:dyDescent="0.25">
      <c r="A47" s="42">
        <v>24</v>
      </c>
      <c r="B47" s="4" t="s">
        <v>40</v>
      </c>
      <c r="C47" s="7">
        <v>671319</v>
      </c>
      <c r="D47" s="5">
        <v>0</v>
      </c>
      <c r="E47" s="9">
        <v>0</v>
      </c>
      <c r="F47" s="5">
        <f t="shared" si="3"/>
        <v>0</v>
      </c>
      <c r="G47" s="54">
        <f t="shared" si="13"/>
        <v>671319</v>
      </c>
      <c r="H47" s="35">
        <v>0</v>
      </c>
      <c r="I47" s="61">
        <f t="shared" si="16"/>
        <v>671319</v>
      </c>
      <c r="J47" s="61"/>
      <c r="K47" s="61">
        <f>G47</f>
        <v>671319</v>
      </c>
      <c r="L47" s="35">
        <f t="shared" si="5"/>
        <v>154403.37</v>
      </c>
      <c r="M47" s="35">
        <f t="shared" si="5"/>
        <v>0</v>
      </c>
      <c r="N47" s="35">
        <f t="shared" si="5"/>
        <v>154403.37</v>
      </c>
    </row>
    <row r="48" spans="1:14" x14ac:dyDescent="0.25">
      <c r="A48" s="42">
        <v>25</v>
      </c>
      <c r="B48" s="4" t="s">
        <v>41</v>
      </c>
      <c r="C48" s="7">
        <v>494428</v>
      </c>
      <c r="D48" s="5">
        <v>0</v>
      </c>
      <c r="E48" s="9">
        <v>0</v>
      </c>
      <c r="F48" s="5">
        <f t="shared" si="3"/>
        <v>0</v>
      </c>
      <c r="G48" s="54">
        <f t="shared" si="13"/>
        <v>494428</v>
      </c>
      <c r="H48" s="35">
        <v>0</v>
      </c>
      <c r="I48" s="61">
        <f t="shared" si="16"/>
        <v>494428</v>
      </c>
      <c r="J48" s="61"/>
      <c r="K48" s="61">
        <f t="shared" ref="K48:K51" si="22">G48</f>
        <v>494428</v>
      </c>
      <c r="L48" s="35">
        <f t="shared" si="5"/>
        <v>113718.44</v>
      </c>
      <c r="M48" s="35">
        <f t="shared" si="5"/>
        <v>0</v>
      </c>
      <c r="N48" s="35">
        <f t="shared" si="5"/>
        <v>113718.44</v>
      </c>
    </row>
    <row r="49" spans="1:14" x14ac:dyDescent="0.25">
      <c r="A49" s="42">
        <v>26</v>
      </c>
      <c r="B49" s="4" t="s">
        <v>42</v>
      </c>
      <c r="C49" s="7">
        <v>114065</v>
      </c>
      <c r="D49" s="5">
        <v>0</v>
      </c>
      <c r="E49" s="9">
        <v>0</v>
      </c>
      <c r="F49" s="5">
        <f t="shared" si="3"/>
        <v>0</v>
      </c>
      <c r="G49" s="54">
        <f t="shared" si="13"/>
        <v>114065</v>
      </c>
      <c r="H49" s="35">
        <v>0</v>
      </c>
      <c r="I49" s="61">
        <f t="shared" si="16"/>
        <v>114065</v>
      </c>
      <c r="J49" s="61"/>
      <c r="K49" s="61">
        <f t="shared" si="22"/>
        <v>114065</v>
      </c>
      <c r="L49" s="35">
        <f t="shared" si="5"/>
        <v>26234.95</v>
      </c>
      <c r="M49" s="35">
        <f t="shared" si="5"/>
        <v>0</v>
      </c>
      <c r="N49" s="35">
        <f t="shared" si="5"/>
        <v>26234.95</v>
      </c>
    </row>
    <row r="50" spans="1:14" x14ac:dyDescent="0.25">
      <c r="A50" s="42">
        <v>27</v>
      </c>
      <c r="B50" s="4" t="s">
        <v>43</v>
      </c>
      <c r="C50" s="7">
        <v>183045</v>
      </c>
      <c r="D50" s="5">
        <v>0</v>
      </c>
      <c r="E50" s="9">
        <v>0</v>
      </c>
      <c r="F50" s="5">
        <f t="shared" si="3"/>
        <v>0</v>
      </c>
      <c r="G50" s="54">
        <f t="shared" si="13"/>
        <v>183045</v>
      </c>
      <c r="H50" s="35">
        <v>0</v>
      </c>
      <c r="I50" s="61">
        <f t="shared" si="16"/>
        <v>183045</v>
      </c>
      <c r="J50" s="61"/>
      <c r="K50" s="61">
        <f t="shared" si="22"/>
        <v>183045</v>
      </c>
      <c r="L50" s="35">
        <f t="shared" si="5"/>
        <v>42100.35</v>
      </c>
      <c r="M50" s="35">
        <f t="shared" si="5"/>
        <v>0</v>
      </c>
      <c r="N50" s="35">
        <f t="shared" si="5"/>
        <v>42100.35</v>
      </c>
    </row>
    <row r="51" spans="1:14" ht="18.75" customHeight="1" x14ac:dyDescent="0.25">
      <c r="A51" s="42">
        <v>28</v>
      </c>
      <c r="B51" s="4" t="s">
        <v>44</v>
      </c>
      <c r="C51" s="7">
        <v>282675</v>
      </c>
      <c r="D51" s="5">
        <v>0</v>
      </c>
      <c r="E51" s="9">
        <v>0</v>
      </c>
      <c r="F51" s="5">
        <f t="shared" si="3"/>
        <v>0</v>
      </c>
      <c r="G51" s="54">
        <f t="shared" si="13"/>
        <v>282675</v>
      </c>
      <c r="H51" s="35">
        <v>0</v>
      </c>
      <c r="I51" s="61">
        <f t="shared" si="16"/>
        <v>282675</v>
      </c>
      <c r="J51" s="61"/>
      <c r="K51" s="61">
        <f t="shared" si="22"/>
        <v>282675</v>
      </c>
      <c r="L51" s="35">
        <f t="shared" si="5"/>
        <v>65015.25</v>
      </c>
      <c r="M51" s="35">
        <f t="shared" si="5"/>
        <v>0</v>
      </c>
      <c r="N51" s="35">
        <f t="shared" si="5"/>
        <v>65015.25</v>
      </c>
    </row>
    <row r="52" spans="1:14" ht="28.5" customHeight="1" x14ac:dyDescent="0.25">
      <c r="A52" s="38"/>
      <c r="B52" s="23" t="s">
        <v>35</v>
      </c>
      <c r="C52" s="24">
        <f>C53+C54</f>
        <v>199385.04</v>
      </c>
      <c r="D52" s="24">
        <f t="shared" ref="D52:N52" si="23">D53+D54</f>
        <v>38029.160000000003</v>
      </c>
      <c r="E52" s="24">
        <f t="shared" si="23"/>
        <v>0</v>
      </c>
      <c r="F52" s="24">
        <f t="shared" si="23"/>
        <v>38029.160000000003</v>
      </c>
      <c r="G52" s="56">
        <f t="shared" si="23"/>
        <v>161355.88</v>
      </c>
      <c r="H52" s="24">
        <f t="shared" si="23"/>
        <v>77621.37</v>
      </c>
      <c r="I52" s="24">
        <f t="shared" si="23"/>
        <v>161355.88</v>
      </c>
      <c r="J52" s="24">
        <f t="shared" si="23"/>
        <v>0</v>
      </c>
      <c r="K52" s="24">
        <f t="shared" si="23"/>
        <v>161355.88</v>
      </c>
      <c r="L52" s="24">
        <f t="shared" si="23"/>
        <v>37111.852400000003</v>
      </c>
      <c r="M52" s="24">
        <f t="shared" si="23"/>
        <v>0</v>
      </c>
      <c r="N52" s="24">
        <f t="shared" si="23"/>
        <v>37111.852400000003</v>
      </c>
    </row>
    <row r="53" spans="1:14" ht="32.25" customHeight="1" x14ac:dyDescent="0.25">
      <c r="A53" s="42">
        <v>29</v>
      </c>
      <c r="B53" s="4" t="s">
        <v>45</v>
      </c>
      <c r="C53" s="7">
        <v>124945.83</v>
      </c>
      <c r="D53" s="5">
        <v>38029.160000000003</v>
      </c>
      <c r="E53" s="9">
        <v>0</v>
      </c>
      <c r="F53" s="5">
        <f>D53+E53</f>
        <v>38029.160000000003</v>
      </c>
      <c r="G53" s="54">
        <f t="shared" si="13"/>
        <v>86916.67</v>
      </c>
      <c r="H53" s="35">
        <v>6767.37</v>
      </c>
      <c r="I53" s="61">
        <f t="shared" si="16"/>
        <v>86916.67</v>
      </c>
      <c r="J53" s="61"/>
      <c r="K53" s="61">
        <f>G53</f>
        <v>86916.67</v>
      </c>
      <c r="L53" s="35">
        <f t="shared" si="5"/>
        <v>19990.8341</v>
      </c>
      <c r="M53" s="35">
        <f t="shared" si="5"/>
        <v>0</v>
      </c>
      <c r="N53" s="35">
        <f t="shared" si="5"/>
        <v>19990.8341</v>
      </c>
    </row>
    <row r="54" spans="1:14" ht="18.75" customHeight="1" x14ac:dyDescent="0.25">
      <c r="A54" s="42">
        <v>30</v>
      </c>
      <c r="B54" s="4" t="s">
        <v>46</v>
      </c>
      <c r="C54" s="7">
        <v>74439.210000000006</v>
      </c>
      <c r="D54" s="5">
        <v>0</v>
      </c>
      <c r="E54" s="9">
        <v>0</v>
      </c>
      <c r="F54" s="5">
        <f>D54+E54</f>
        <v>0</v>
      </c>
      <c r="G54" s="54">
        <f t="shared" si="13"/>
        <v>74439.210000000006</v>
      </c>
      <c r="H54" s="35">
        <v>70854</v>
      </c>
      <c r="I54" s="61">
        <f t="shared" si="16"/>
        <v>74439.210000000006</v>
      </c>
      <c r="J54" s="61"/>
      <c r="K54" s="61">
        <f t="shared" ref="K54" si="24">G54</f>
        <v>74439.210000000006</v>
      </c>
      <c r="L54" s="35">
        <f t="shared" si="5"/>
        <v>17121.018300000003</v>
      </c>
      <c r="M54" s="35">
        <f t="shared" si="5"/>
        <v>0</v>
      </c>
      <c r="N54" s="35">
        <f t="shared" si="5"/>
        <v>17121.018300000003</v>
      </c>
    </row>
    <row r="55" spans="1:14" hidden="1" x14ac:dyDescent="0.25">
      <c r="A55" s="40"/>
      <c r="B55" s="19"/>
      <c r="C55" s="20"/>
      <c r="D55" s="21"/>
      <c r="E55" s="21"/>
      <c r="F55" s="22"/>
      <c r="G55" s="59"/>
      <c r="H55" s="35"/>
      <c r="I55" s="61"/>
      <c r="J55" s="61"/>
      <c r="K55" s="61"/>
      <c r="L55" s="35"/>
      <c r="M55" s="35">
        <f t="shared" ref="M55" si="25">J55*23%</f>
        <v>0</v>
      </c>
      <c r="N55" s="35"/>
    </row>
    <row r="56" spans="1:14" s="18" customFormat="1" ht="15.75" x14ac:dyDescent="0.25">
      <c r="A56" s="41"/>
      <c r="B56" s="63" t="s">
        <v>5</v>
      </c>
      <c r="C56" s="64">
        <f>C52+C46+C41+C39+C31+C29+C27+C24+C20+C16+C14+C12</f>
        <v>12880071.17</v>
      </c>
      <c r="D56" s="64">
        <f t="shared" ref="D56" si="26">D52+D46+D41+D39+D31+D29+D27+D24+D20+D16+D14+D12</f>
        <v>1187808.21</v>
      </c>
      <c r="E56" s="64">
        <f>E52+E46+E41+E39+E31+E29+E27+E24+E20+E16+E14+E12+E55</f>
        <v>337334.72</v>
      </c>
      <c r="F56" s="64">
        <f>F52+F46+F41+F39+F31+F29+F27+F24+F20+F16+F14+F12+F55</f>
        <v>1525142.9300000002</v>
      </c>
      <c r="G56" s="65">
        <f>G52+G46+G41+G39+G31+G29+G27+G24+G20+G16+G14+G12+G55</f>
        <v>11354928.24</v>
      </c>
      <c r="H56" s="64">
        <f>H52+H46+H41+H39+H31+H29+H27+H24+H20+H16+H14+H12+H55</f>
        <v>6823751.7700000005</v>
      </c>
      <c r="I56" s="66">
        <f>I52+I46+I41+I39+I31+I29+I27+I24+I20+I16+I14+I12</f>
        <v>11354928.24</v>
      </c>
      <c r="J56" s="66">
        <f t="shared" ref="J56:N56" si="27">J52+J46+J41+J39+J31+J29+J27+J24+J20+J16+J14+J12</f>
        <v>7769401.7800000003</v>
      </c>
      <c r="K56" s="66">
        <f t="shared" si="27"/>
        <v>3585526.4600000004</v>
      </c>
      <c r="L56" s="66">
        <f t="shared" si="27"/>
        <v>2608603.7696000002</v>
      </c>
      <c r="M56" s="66">
        <f t="shared" si="27"/>
        <v>1786962.4094000002</v>
      </c>
      <c r="N56" s="66">
        <f t="shared" si="27"/>
        <v>821641.36020000011</v>
      </c>
    </row>
    <row r="57" spans="1:14" ht="15.75" x14ac:dyDescent="0.25">
      <c r="A57" s="34"/>
      <c r="B57" s="69" t="s">
        <v>65</v>
      </c>
      <c r="C57" s="34"/>
      <c r="D57" s="34"/>
      <c r="E57" s="34"/>
      <c r="F57" s="34"/>
      <c r="G57" s="51"/>
      <c r="H57" s="35"/>
      <c r="I57" s="35">
        <f>I56*0.19</f>
        <v>2157436.3656000001</v>
      </c>
      <c r="J57" s="35">
        <f t="shared" ref="J57:N57" si="28">J56*0.19</f>
        <v>1476186.3382000001</v>
      </c>
      <c r="K57" s="35">
        <f t="shared" si="28"/>
        <v>681250.02740000014</v>
      </c>
      <c r="L57" s="35">
        <f t="shared" si="28"/>
        <v>495634.71622400003</v>
      </c>
      <c r="M57" s="35">
        <f t="shared" si="28"/>
        <v>339522.85778600007</v>
      </c>
      <c r="N57" s="35">
        <f t="shared" si="28"/>
        <v>156111.85843800002</v>
      </c>
    </row>
    <row r="58" spans="1:14" ht="15.75" x14ac:dyDescent="0.25">
      <c r="A58" s="34"/>
      <c r="B58" s="69" t="s">
        <v>66</v>
      </c>
      <c r="C58" s="70"/>
      <c r="D58" s="70"/>
      <c r="E58" s="70"/>
      <c r="F58" s="70"/>
      <c r="G58" s="71"/>
      <c r="H58" s="64"/>
      <c r="I58" s="64">
        <f>I56+I57</f>
        <v>13512364.605599999</v>
      </c>
      <c r="J58" s="64">
        <f t="shared" ref="J58:N58" si="29">J56+J57</f>
        <v>9245588.1182000004</v>
      </c>
      <c r="K58" s="64">
        <f t="shared" si="29"/>
        <v>4266776.4874000009</v>
      </c>
      <c r="L58" s="64">
        <f t="shared" si="29"/>
        <v>3104238.4858240001</v>
      </c>
      <c r="M58" s="64">
        <f t="shared" si="29"/>
        <v>2126485.2671860005</v>
      </c>
      <c r="N58" s="64">
        <f t="shared" si="29"/>
        <v>977753.21863800008</v>
      </c>
    </row>
    <row r="60" spans="1:14" ht="18.75" x14ac:dyDescent="0.3">
      <c r="B60" s="128" t="s">
        <v>68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</row>
    <row r="61" spans="1:14" ht="45" x14ac:dyDescent="0.25">
      <c r="A61" s="34">
        <v>1</v>
      </c>
      <c r="B61" s="72" t="s">
        <v>69</v>
      </c>
      <c r="C61" s="34"/>
      <c r="D61" s="34"/>
      <c r="E61" s="34"/>
      <c r="F61" s="34"/>
      <c r="G61" s="51"/>
      <c r="H61" s="35"/>
      <c r="I61" s="34"/>
      <c r="J61" s="34"/>
      <c r="K61" s="34"/>
      <c r="L61" s="41">
        <f>L58</f>
        <v>3104238.4858240001</v>
      </c>
      <c r="M61" s="41">
        <f>M58</f>
        <v>2126485.2671860005</v>
      </c>
      <c r="N61" s="41">
        <f>N58</f>
        <v>977753.21863800008</v>
      </c>
    </row>
    <row r="62" spans="1:14" ht="45" x14ac:dyDescent="0.25">
      <c r="A62" s="34">
        <v>2</v>
      </c>
      <c r="B62" s="72" t="s">
        <v>70</v>
      </c>
      <c r="C62" s="34"/>
      <c r="D62" s="34"/>
      <c r="E62" s="34"/>
      <c r="F62" s="34"/>
      <c r="G62" s="51"/>
      <c r="H62" s="35"/>
      <c r="I62" s="34"/>
      <c r="J62" s="34"/>
      <c r="K62" s="34"/>
      <c r="L62" s="34"/>
      <c r="M62" s="34"/>
      <c r="N62" s="34"/>
    </row>
    <row r="63" spans="1:14" ht="45" x14ac:dyDescent="0.25">
      <c r="A63" s="34">
        <v>3</v>
      </c>
      <c r="B63" s="72" t="s">
        <v>71</v>
      </c>
      <c r="C63" s="34"/>
      <c r="D63" s="34"/>
      <c r="E63" s="34"/>
      <c r="F63" s="34"/>
      <c r="G63" s="51"/>
      <c r="H63" s="35"/>
      <c r="I63" s="34"/>
      <c r="J63" s="34"/>
      <c r="K63" s="34"/>
      <c r="L63" s="34"/>
      <c r="M63" s="34"/>
      <c r="N63" s="34"/>
    </row>
    <row r="64" spans="1:14" ht="15.75" x14ac:dyDescent="0.25">
      <c r="A64" s="34"/>
      <c r="B64" s="69" t="s">
        <v>72</v>
      </c>
      <c r="C64" s="70"/>
      <c r="D64" s="70"/>
      <c r="E64" s="70"/>
      <c r="F64" s="70"/>
      <c r="G64" s="71"/>
      <c r="H64" s="64"/>
      <c r="I64" s="70"/>
      <c r="J64" s="70"/>
      <c r="K64" s="70"/>
      <c r="L64" s="64">
        <f>L61</f>
        <v>3104238.4858240001</v>
      </c>
      <c r="M64" s="64">
        <f t="shared" ref="M64:N64" si="30">M61</f>
        <v>2126485.2671860005</v>
      </c>
      <c r="N64" s="64">
        <f t="shared" si="30"/>
        <v>977753.21863800008</v>
      </c>
    </row>
  </sheetData>
  <mergeCells count="12">
    <mergeCell ref="N8:N10"/>
    <mergeCell ref="B60:N60"/>
    <mergeCell ref="B6:N6"/>
    <mergeCell ref="A8:A10"/>
    <mergeCell ref="B8:B10"/>
    <mergeCell ref="C8:C9"/>
    <mergeCell ref="D8:F8"/>
    <mergeCell ref="I8:I10"/>
    <mergeCell ref="J8:J10"/>
    <mergeCell ref="K8:K10"/>
    <mergeCell ref="L8:L10"/>
    <mergeCell ref="M8:M10"/>
  </mergeCells>
  <printOptions horizontalCentered="1"/>
  <pageMargins left="0.19685039370078741" right="3.937007874015748E-2" top="0.15748031496062992" bottom="0" header="0.15748031496062992" footer="0.15748031496062992"/>
  <pageSetup paperSize="8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zoomScaleNormal="100" workbookViewId="0">
      <selection activeCell="R6" sqref="R6"/>
    </sheetView>
  </sheetViews>
  <sheetFormatPr defaultColWidth="8.85546875" defaultRowHeight="15" x14ac:dyDescent="0.25"/>
  <cols>
    <col min="1" max="1" width="4" customWidth="1"/>
    <col min="2" max="2" width="47.85546875" style="1" customWidth="1"/>
    <col min="3" max="3" width="14.28515625" hidden="1" customWidth="1"/>
    <col min="4" max="4" width="13.140625" hidden="1" customWidth="1"/>
    <col min="5" max="5" width="14" hidden="1" customWidth="1"/>
    <col min="6" max="6" width="15.140625" hidden="1" customWidth="1"/>
    <col min="7" max="7" width="19.85546875" style="50" hidden="1" customWidth="1"/>
    <col min="8" max="8" width="17.85546875" style="18" hidden="1" customWidth="1"/>
    <col min="9" max="11" width="17.7109375" customWidth="1"/>
    <col min="12" max="12" width="17.85546875" customWidth="1"/>
    <col min="13" max="14" width="17.7109375" customWidth="1"/>
  </cols>
  <sheetData>
    <row r="1" spans="1:14" x14ac:dyDescent="0.25">
      <c r="F1" s="27"/>
      <c r="G1" s="48"/>
      <c r="H1" s="29"/>
      <c r="I1" s="2"/>
    </row>
    <row r="2" spans="1:14" ht="15" customHeight="1" x14ac:dyDescent="0.25">
      <c r="A2" s="1"/>
      <c r="C2" s="1"/>
      <c r="D2" s="1"/>
      <c r="E2" s="1"/>
      <c r="F2" s="1"/>
      <c r="G2" s="49"/>
      <c r="H2" s="30"/>
      <c r="I2" s="1"/>
    </row>
    <row r="5" spans="1:14" ht="12.75" customHeight="1" x14ac:dyDescent="0.25">
      <c r="N5" s="68" t="s">
        <v>67</v>
      </c>
    </row>
    <row r="6" spans="1:14" ht="68.25" customHeight="1" x14ac:dyDescent="0.25">
      <c r="B6" s="127" t="s">
        <v>52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ht="13.5" customHeight="1" x14ac:dyDescent="0.25"/>
    <row r="8" spans="1:14" ht="25.5" customHeight="1" x14ac:dyDescent="0.25">
      <c r="A8" s="122" t="s">
        <v>3</v>
      </c>
      <c r="B8" s="122" t="s">
        <v>53</v>
      </c>
      <c r="C8" s="122" t="s">
        <v>7</v>
      </c>
      <c r="D8" s="131" t="s">
        <v>0</v>
      </c>
      <c r="E8" s="131"/>
      <c r="F8" s="131"/>
      <c r="G8" s="51"/>
      <c r="H8" s="35"/>
      <c r="I8" s="130" t="s">
        <v>55</v>
      </c>
      <c r="J8" s="130" t="s">
        <v>56</v>
      </c>
      <c r="K8" s="130" t="s">
        <v>57</v>
      </c>
      <c r="L8" s="130" t="s">
        <v>59</v>
      </c>
      <c r="M8" s="130" t="s">
        <v>61</v>
      </c>
      <c r="N8" s="130" t="s">
        <v>62</v>
      </c>
    </row>
    <row r="9" spans="1:14" ht="45.75" customHeight="1" x14ac:dyDescent="0.25">
      <c r="A9" s="122"/>
      <c r="B9" s="122"/>
      <c r="C9" s="122"/>
      <c r="D9" s="3" t="s">
        <v>1</v>
      </c>
      <c r="E9" s="28" t="s">
        <v>4</v>
      </c>
      <c r="F9" s="28" t="s">
        <v>2</v>
      </c>
      <c r="G9" s="52" t="s">
        <v>48</v>
      </c>
      <c r="H9" s="36" t="s">
        <v>49</v>
      </c>
      <c r="I9" s="130"/>
      <c r="J9" s="130"/>
      <c r="K9" s="130"/>
      <c r="L9" s="130"/>
      <c r="M9" s="130"/>
      <c r="N9" s="130"/>
    </row>
    <row r="10" spans="1:14" ht="30" x14ac:dyDescent="0.25">
      <c r="A10" s="122"/>
      <c r="B10" s="122"/>
      <c r="C10" s="37" t="s">
        <v>6</v>
      </c>
      <c r="D10" s="37" t="s">
        <v>6</v>
      </c>
      <c r="E10" s="37" t="s">
        <v>6</v>
      </c>
      <c r="F10" s="37" t="s">
        <v>6</v>
      </c>
      <c r="G10" s="51"/>
      <c r="H10" s="35"/>
      <c r="I10" s="130"/>
      <c r="J10" s="130"/>
      <c r="K10" s="130"/>
      <c r="L10" s="130"/>
      <c r="M10" s="130"/>
      <c r="N10" s="130"/>
    </row>
    <row r="11" spans="1:14" x14ac:dyDescent="0.25">
      <c r="A11" s="28">
        <v>1</v>
      </c>
      <c r="B11" s="28" t="s">
        <v>54</v>
      </c>
      <c r="C11" s="37"/>
      <c r="D11" s="37"/>
      <c r="E11" s="37"/>
      <c r="F11" s="37"/>
      <c r="G11" s="51"/>
      <c r="H11" s="35"/>
      <c r="I11" s="62" t="s">
        <v>58</v>
      </c>
      <c r="J11" s="62">
        <v>5</v>
      </c>
      <c r="K11" s="62">
        <v>6</v>
      </c>
      <c r="L11" s="34" t="s">
        <v>60</v>
      </c>
      <c r="M11" s="34" t="s">
        <v>63</v>
      </c>
      <c r="N11" s="34" t="s">
        <v>64</v>
      </c>
    </row>
    <row r="12" spans="1:14" hidden="1" x14ac:dyDescent="0.25">
      <c r="A12" s="28">
        <v>1</v>
      </c>
      <c r="B12" s="73" t="s">
        <v>8</v>
      </c>
      <c r="C12" s="74">
        <f>C13</f>
        <v>289681.28000000003</v>
      </c>
      <c r="D12" s="74">
        <f t="shared" ref="D12:K12" si="0">D13</f>
        <v>276508.56</v>
      </c>
      <c r="E12" s="74">
        <f t="shared" si="0"/>
        <v>0</v>
      </c>
      <c r="F12" s="74">
        <f t="shared" si="0"/>
        <v>276508.56</v>
      </c>
      <c r="G12" s="75">
        <f t="shared" si="0"/>
        <v>13172.72000000003</v>
      </c>
      <c r="H12" s="74">
        <f t="shared" si="0"/>
        <v>154.35</v>
      </c>
      <c r="I12" s="76">
        <f t="shared" si="0"/>
        <v>13172.72000000003</v>
      </c>
      <c r="J12" s="76">
        <f t="shared" si="0"/>
        <v>0</v>
      </c>
      <c r="K12" s="76">
        <f t="shared" si="0"/>
        <v>13172.72000000003</v>
      </c>
      <c r="L12" s="74"/>
      <c r="M12" s="35"/>
      <c r="N12" s="35"/>
    </row>
    <row r="13" spans="1:14" ht="21.75" hidden="1" customHeight="1" x14ac:dyDescent="0.25">
      <c r="A13" s="42">
        <v>1</v>
      </c>
      <c r="B13" s="43" t="s">
        <v>9</v>
      </c>
      <c r="C13" s="44">
        <v>289681.28000000003</v>
      </c>
      <c r="D13" s="5">
        <f>39008.05+237500.51</f>
        <v>276508.56</v>
      </c>
      <c r="E13" s="5"/>
      <c r="F13" s="5">
        <f>D13+E13</f>
        <v>276508.56</v>
      </c>
      <c r="G13" s="54">
        <f>C13-D13</f>
        <v>13172.72000000003</v>
      </c>
      <c r="H13" s="35">
        <v>154.35</v>
      </c>
      <c r="I13" s="61">
        <f>G13</f>
        <v>13172.72000000003</v>
      </c>
      <c r="J13" s="61"/>
      <c r="K13" s="61">
        <f>G13</f>
        <v>13172.72000000003</v>
      </c>
      <c r="L13" s="35">
        <f>I13*23%</f>
        <v>3029.725600000007</v>
      </c>
      <c r="M13" s="35">
        <f>J13*23%</f>
        <v>0</v>
      </c>
      <c r="N13" s="35">
        <f>K13*23%</f>
        <v>3029.725600000007</v>
      </c>
    </row>
    <row r="14" spans="1:14" ht="36.75" hidden="1" customHeight="1" x14ac:dyDescent="0.25">
      <c r="A14" s="87">
        <v>2</v>
      </c>
      <c r="B14" s="77" t="s">
        <v>10</v>
      </c>
      <c r="C14" s="78">
        <f>C15</f>
        <v>109042.02</v>
      </c>
      <c r="D14" s="78">
        <f t="shared" ref="D14:H14" si="1">D15</f>
        <v>0</v>
      </c>
      <c r="E14" s="78">
        <f t="shared" si="1"/>
        <v>0</v>
      </c>
      <c r="F14" s="78">
        <f t="shared" si="1"/>
        <v>0</v>
      </c>
      <c r="G14" s="79">
        <f t="shared" si="1"/>
        <v>109042.02</v>
      </c>
      <c r="H14" s="78">
        <f t="shared" si="1"/>
        <v>72899.899999999994</v>
      </c>
      <c r="I14" s="78">
        <f>I15</f>
        <v>109042.02</v>
      </c>
      <c r="J14" s="78">
        <f t="shared" ref="J14:N14" si="2">J15</f>
        <v>0</v>
      </c>
      <c r="K14" s="78">
        <f t="shared" si="2"/>
        <v>109042.02</v>
      </c>
      <c r="L14" s="78">
        <f t="shared" si="2"/>
        <v>25079.664600000004</v>
      </c>
      <c r="M14" s="78">
        <f t="shared" si="2"/>
        <v>0</v>
      </c>
      <c r="N14" s="78">
        <f t="shared" si="2"/>
        <v>25079.664600000004</v>
      </c>
    </row>
    <row r="15" spans="1:14" hidden="1" x14ac:dyDescent="0.25">
      <c r="A15" s="42">
        <v>2</v>
      </c>
      <c r="B15" s="4" t="s">
        <v>11</v>
      </c>
      <c r="C15" s="7">
        <v>109042.02</v>
      </c>
      <c r="D15" s="5">
        <v>0</v>
      </c>
      <c r="E15" s="6">
        <v>0</v>
      </c>
      <c r="F15" s="5">
        <f t="shared" ref="F15:F51" si="3">D15+E15</f>
        <v>0</v>
      </c>
      <c r="G15" s="54">
        <f t="shared" ref="G15:G23" si="4">C15-D15</f>
        <v>109042.02</v>
      </c>
      <c r="H15" s="35">
        <v>72899.899999999994</v>
      </c>
      <c r="I15" s="61">
        <f>G15</f>
        <v>109042.02</v>
      </c>
      <c r="J15" s="61"/>
      <c r="K15" s="61">
        <f>G15</f>
        <v>109042.02</v>
      </c>
      <c r="L15" s="35">
        <f t="shared" ref="L15:N54" si="5">I15*23%</f>
        <v>25079.664600000004</v>
      </c>
      <c r="M15" s="35">
        <f t="shared" si="5"/>
        <v>0</v>
      </c>
      <c r="N15" s="35">
        <f t="shared" si="5"/>
        <v>25079.664600000004</v>
      </c>
    </row>
    <row r="16" spans="1:14" ht="30" hidden="1" x14ac:dyDescent="0.25">
      <c r="A16" s="87">
        <v>3</v>
      </c>
      <c r="B16" s="80" t="s">
        <v>10</v>
      </c>
      <c r="C16" s="81">
        <f>C17+C18+C19</f>
        <v>293776.58</v>
      </c>
      <c r="D16" s="81">
        <f t="shared" ref="D16:N16" si="6">D17+D18+D19</f>
        <v>0</v>
      </c>
      <c r="E16" s="81">
        <f t="shared" si="6"/>
        <v>0</v>
      </c>
      <c r="F16" s="81">
        <f t="shared" si="6"/>
        <v>0</v>
      </c>
      <c r="G16" s="82">
        <f t="shared" si="6"/>
        <v>293776.58</v>
      </c>
      <c r="H16" s="81">
        <f t="shared" si="6"/>
        <v>201292.87</v>
      </c>
      <c r="I16" s="81">
        <f t="shared" si="6"/>
        <v>293776.58</v>
      </c>
      <c r="J16" s="81">
        <f t="shared" si="6"/>
        <v>0</v>
      </c>
      <c r="K16" s="81">
        <f t="shared" si="6"/>
        <v>293776.58</v>
      </c>
      <c r="L16" s="81">
        <f t="shared" si="6"/>
        <v>67568.613400000002</v>
      </c>
      <c r="M16" s="81">
        <f t="shared" si="6"/>
        <v>0</v>
      </c>
      <c r="N16" s="81">
        <f t="shared" si="6"/>
        <v>67568.613400000002</v>
      </c>
    </row>
    <row r="17" spans="1:14" ht="26.25" hidden="1" x14ac:dyDescent="0.25">
      <c r="A17" s="42">
        <v>3</v>
      </c>
      <c r="B17" s="4" t="s">
        <v>12</v>
      </c>
      <c r="C17" s="7">
        <v>217343.88</v>
      </c>
      <c r="D17" s="5">
        <v>0</v>
      </c>
      <c r="E17" s="6">
        <v>0</v>
      </c>
      <c r="F17" s="5">
        <f t="shared" si="3"/>
        <v>0</v>
      </c>
      <c r="G17" s="54">
        <f t="shared" si="4"/>
        <v>217343.88</v>
      </c>
      <c r="H17" s="35">
        <v>144774.44</v>
      </c>
      <c r="I17" s="61">
        <f>G17</f>
        <v>217343.88</v>
      </c>
      <c r="J17" s="61"/>
      <c r="K17" s="61">
        <f>G17</f>
        <v>217343.88</v>
      </c>
      <c r="L17" s="35">
        <f t="shared" si="5"/>
        <v>49989.092400000001</v>
      </c>
      <c r="M17" s="35">
        <f t="shared" si="5"/>
        <v>0</v>
      </c>
      <c r="N17" s="35">
        <f t="shared" si="5"/>
        <v>49989.092400000001</v>
      </c>
    </row>
    <row r="18" spans="1:14" hidden="1" x14ac:dyDescent="0.25">
      <c r="A18" s="42">
        <v>4</v>
      </c>
      <c r="B18" s="4" t="s">
        <v>13</v>
      </c>
      <c r="C18" s="7">
        <v>42270.1</v>
      </c>
      <c r="D18" s="5">
        <v>0</v>
      </c>
      <c r="E18" s="6">
        <v>0</v>
      </c>
      <c r="F18" s="5">
        <f t="shared" si="3"/>
        <v>0</v>
      </c>
      <c r="G18" s="54">
        <f t="shared" si="4"/>
        <v>42270.1</v>
      </c>
      <c r="H18" s="35">
        <v>28706.65</v>
      </c>
      <c r="I18" s="61">
        <f t="shared" ref="I18:I19" si="7">G18</f>
        <v>42270.1</v>
      </c>
      <c r="J18" s="61"/>
      <c r="K18" s="61">
        <f t="shared" ref="K18:K19" si="8">G18</f>
        <v>42270.1</v>
      </c>
      <c r="L18" s="35">
        <f t="shared" si="5"/>
        <v>9722.1229999999996</v>
      </c>
      <c r="M18" s="35">
        <f t="shared" si="5"/>
        <v>0</v>
      </c>
      <c r="N18" s="35">
        <f t="shared" si="5"/>
        <v>9722.1229999999996</v>
      </c>
    </row>
    <row r="19" spans="1:14" hidden="1" x14ac:dyDescent="0.25">
      <c r="A19" s="42">
        <v>5</v>
      </c>
      <c r="B19" s="4" t="s">
        <v>14</v>
      </c>
      <c r="C19" s="7">
        <v>34162.6</v>
      </c>
      <c r="D19" s="5">
        <v>0</v>
      </c>
      <c r="E19" s="6">
        <v>0</v>
      </c>
      <c r="F19" s="5">
        <f t="shared" si="3"/>
        <v>0</v>
      </c>
      <c r="G19" s="54">
        <f t="shared" si="4"/>
        <v>34162.6</v>
      </c>
      <c r="H19" s="35">
        <v>27811.78</v>
      </c>
      <c r="I19" s="61">
        <f t="shared" si="7"/>
        <v>34162.6</v>
      </c>
      <c r="J19" s="61"/>
      <c r="K19" s="61">
        <f t="shared" si="8"/>
        <v>34162.6</v>
      </c>
      <c r="L19" s="35">
        <f t="shared" si="5"/>
        <v>7857.3980000000001</v>
      </c>
      <c r="M19" s="35">
        <f t="shared" si="5"/>
        <v>0</v>
      </c>
      <c r="N19" s="35">
        <f t="shared" si="5"/>
        <v>7857.3980000000001</v>
      </c>
    </row>
    <row r="20" spans="1:14" hidden="1" x14ac:dyDescent="0.25">
      <c r="A20" s="87">
        <v>4</v>
      </c>
      <c r="B20" s="80" t="s">
        <v>15</v>
      </c>
      <c r="C20" s="81">
        <f>C21+C22+C23</f>
        <v>3711361.6500000004</v>
      </c>
      <c r="D20" s="81">
        <f t="shared" ref="D20:G20" si="9">D21+D22+D23</f>
        <v>0</v>
      </c>
      <c r="E20" s="81">
        <f t="shared" si="9"/>
        <v>0</v>
      </c>
      <c r="F20" s="81">
        <f t="shared" si="9"/>
        <v>0</v>
      </c>
      <c r="G20" s="82">
        <f t="shared" si="9"/>
        <v>3711361.6500000004</v>
      </c>
      <c r="H20" s="81">
        <f>H21+H22+H23</f>
        <v>2779458.9000000004</v>
      </c>
      <c r="I20" s="81">
        <f>I21+I22+I23</f>
        <v>3711361.6500000004</v>
      </c>
      <c r="J20" s="81">
        <f t="shared" ref="J20:N20" si="10">J21+J22+J23</f>
        <v>3711361.6500000004</v>
      </c>
      <c r="K20" s="81">
        <f t="shared" si="10"/>
        <v>0</v>
      </c>
      <c r="L20" s="81">
        <f t="shared" si="10"/>
        <v>853613.17950000009</v>
      </c>
      <c r="M20" s="81">
        <f t="shared" si="10"/>
        <v>853613.17950000009</v>
      </c>
      <c r="N20" s="81">
        <f t="shared" si="10"/>
        <v>0</v>
      </c>
    </row>
    <row r="21" spans="1:14" ht="18.75" hidden="1" customHeight="1" x14ac:dyDescent="0.25">
      <c r="A21" s="47">
        <v>6</v>
      </c>
      <c r="B21" s="31" t="s">
        <v>23</v>
      </c>
      <c r="C21" s="32">
        <v>790719.18</v>
      </c>
      <c r="D21" s="33">
        <v>0</v>
      </c>
      <c r="E21" s="83">
        <v>0</v>
      </c>
      <c r="F21" s="33">
        <f t="shared" si="3"/>
        <v>0</v>
      </c>
      <c r="G21" s="54">
        <f t="shared" si="4"/>
        <v>790719.18</v>
      </c>
      <c r="H21" s="35">
        <v>605889.11</v>
      </c>
      <c r="I21" s="61">
        <f>G21</f>
        <v>790719.18</v>
      </c>
      <c r="J21" s="61">
        <f>G21</f>
        <v>790719.18</v>
      </c>
      <c r="K21" s="61"/>
      <c r="L21" s="35">
        <f t="shared" si="5"/>
        <v>181865.41140000001</v>
      </c>
      <c r="M21" s="35">
        <f t="shared" si="5"/>
        <v>181865.41140000001</v>
      </c>
      <c r="N21" s="35">
        <f t="shared" si="5"/>
        <v>0</v>
      </c>
    </row>
    <row r="22" spans="1:14" hidden="1" x14ac:dyDescent="0.25">
      <c r="A22" s="47">
        <v>7</v>
      </c>
      <c r="B22" s="31" t="s">
        <v>22</v>
      </c>
      <c r="C22" s="32">
        <v>2569304.89</v>
      </c>
      <c r="D22" s="33">
        <v>0</v>
      </c>
      <c r="E22" s="83">
        <v>0</v>
      </c>
      <c r="F22" s="33">
        <f t="shared" si="3"/>
        <v>0</v>
      </c>
      <c r="G22" s="54">
        <f t="shared" si="4"/>
        <v>2569304.89</v>
      </c>
      <c r="H22" s="35">
        <v>1915699.09</v>
      </c>
      <c r="I22" s="61">
        <f t="shared" ref="I22:I23" si="11">G22</f>
        <v>2569304.89</v>
      </c>
      <c r="J22" s="61">
        <f>G22</f>
        <v>2569304.89</v>
      </c>
      <c r="K22" s="61"/>
      <c r="L22" s="35">
        <f t="shared" si="5"/>
        <v>590940.12470000004</v>
      </c>
      <c r="M22" s="35">
        <f t="shared" si="5"/>
        <v>590940.12470000004</v>
      </c>
      <c r="N22" s="35">
        <f t="shared" si="5"/>
        <v>0</v>
      </c>
    </row>
    <row r="23" spans="1:14" hidden="1" x14ac:dyDescent="0.25">
      <c r="A23" s="47">
        <v>8</v>
      </c>
      <c r="B23" s="31" t="s">
        <v>21</v>
      </c>
      <c r="C23" s="32">
        <v>351337.58</v>
      </c>
      <c r="D23" s="33">
        <v>0</v>
      </c>
      <c r="E23" s="83">
        <v>0</v>
      </c>
      <c r="F23" s="33">
        <f t="shared" si="3"/>
        <v>0</v>
      </c>
      <c r="G23" s="54">
        <f t="shared" si="4"/>
        <v>351337.58</v>
      </c>
      <c r="H23" s="35">
        <v>257870.7</v>
      </c>
      <c r="I23" s="61">
        <f t="shared" si="11"/>
        <v>351337.58</v>
      </c>
      <c r="J23" s="61">
        <f>G23</f>
        <v>351337.58</v>
      </c>
      <c r="K23" s="61"/>
      <c r="L23" s="35">
        <f t="shared" si="5"/>
        <v>80807.643400000001</v>
      </c>
      <c r="M23" s="35">
        <f t="shared" si="5"/>
        <v>80807.643400000001</v>
      </c>
      <c r="N23" s="35">
        <f t="shared" si="5"/>
        <v>0</v>
      </c>
    </row>
    <row r="24" spans="1:14" hidden="1" x14ac:dyDescent="0.25">
      <c r="A24" s="88">
        <v>5</v>
      </c>
      <c r="B24" s="84" t="s">
        <v>16</v>
      </c>
      <c r="C24" s="85">
        <f>C25+C26</f>
        <v>2838910.1399999997</v>
      </c>
      <c r="D24" s="85">
        <f t="shared" ref="D24:N24" si="12">D25+D26</f>
        <v>812160.61</v>
      </c>
      <c r="E24" s="85">
        <f t="shared" si="12"/>
        <v>337334.72</v>
      </c>
      <c r="F24" s="85">
        <f t="shared" si="12"/>
        <v>1149495.33</v>
      </c>
      <c r="G24" s="86">
        <f t="shared" si="12"/>
        <v>1689414.81</v>
      </c>
      <c r="H24" s="85">
        <f t="shared" si="12"/>
        <v>1140180.17</v>
      </c>
      <c r="I24" s="85">
        <f t="shared" si="12"/>
        <v>1689414.81</v>
      </c>
      <c r="J24" s="85">
        <f t="shared" si="12"/>
        <v>1689414.81</v>
      </c>
      <c r="K24" s="85">
        <f t="shared" si="12"/>
        <v>0</v>
      </c>
      <c r="L24" s="85">
        <f t="shared" si="12"/>
        <v>388565.40630000003</v>
      </c>
      <c r="M24" s="85">
        <f t="shared" si="12"/>
        <v>388565.40630000003</v>
      </c>
      <c r="N24" s="85">
        <f t="shared" si="12"/>
        <v>0</v>
      </c>
    </row>
    <row r="25" spans="1:14" hidden="1" x14ac:dyDescent="0.25">
      <c r="A25" s="47">
        <v>9</v>
      </c>
      <c r="B25" s="31" t="s">
        <v>20</v>
      </c>
      <c r="C25" s="32">
        <v>1641560.7</v>
      </c>
      <c r="D25" s="33">
        <v>484497.27</v>
      </c>
      <c r="E25" s="83">
        <v>337334.72</v>
      </c>
      <c r="F25" s="33">
        <f t="shared" si="3"/>
        <v>821831.99</v>
      </c>
      <c r="G25" s="54">
        <f>C25-D25-E25</f>
        <v>819728.71</v>
      </c>
      <c r="H25" s="35">
        <v>543163.81000000006</v>
      </c>
      <c r="I25" s="61">
        <f>G25</f>
        <v>819728.71</v>
      </c>
      <c r="J25" s="61">
        <f>G25</f>
        <v>819728.71</v>
      </c>
      <c r="K25" s="61"/>
      <c r="L25" s="35">
        <f t="shared" si="5"/>
        <v>188537.60329999999</v>
      </c>
      <c r="M25" s="35">
        <f t="shared" si="5"/>
        <v>188537.60329999999</v>
      </c>
      <c r="N25" s="35">
        <f t="shared" si="5"/>
        <v>0</v>
      </c>
    </row>
    <row r="26" spans="1:14" hidden="1" x14ac:dyDescent="0.25">
      <c r="A26" s="47">
        <v>10</v>
      </c>
      <c r="B26" s="31" t="s">
        <v>19</v>
      </c>
      <c r="C26" s="32">
        <v>1197349.44</v>
      </c>
      <c r="D26" s="8">
        <f>36951.87+290711.47</f>
        <v>327663.33999999997</v>
      </c>
      <c r="E26" s="8">
        <v>0</v>
      </c>
      <c r="F26" s="33">
        <f t="shared" si="3"/>
        <v>327663.33999999997</v>
      </c>
      <c r="G26" s="54">
        <f t="shared" ref="G26:G54" si="13">C26-D26-E26</f>
        <v>869686.1</v>
      </c>
      <c r="H26" s="35">
        <v>597016.36</v>
      </c>
      <c r="I26" s="61">
        <f>G26</f>
        <v>869686.1</v>
      </c>
      <c r="J26" s="61">
        <f>G26</f>
        <v>869686.1</v>
      </c>
      <c r="K26" s="61"/>
      <c r="L26" s="35">
        <f t="shared" si="5"/>
        <v>200027.80300000001</v>
      </c>
      <c r="M26" s="35">
        <f t="shared" si="5"/>
        <v>200027.80300000001</v>
      </c>
      <c r="N26" s="35">
        <f t="shared" si="5"/>
        <v>0</v>
      </c>
    </row>
    <row r="27" spans="1:14" hidden="1" x14ac:dyDescent="0.25">
      <c r="A27" s="88">
        <v>6</v>
      </c>
      <c r="B27" s="84" t="s">
        <v>17</v>
      </c>
      <c r="C27" s="85">
        <f>C28</f>
        <v>147040.82999999999</v>
      </c>
      <c r="D27" s="85">
        <f t="shared" ref="D27:N27" si="14">D28</f>
        <v>0</v>
      </c>
      <c r="E27" s="85">
        <f t="shared" si="14"/>
        <v>0</v>
      </c>
      <c r="F27" s="85">
        <f t="shared" si="14"/>
        <v>0</v>
      </c>
      <c r="G27" s="86">
        <f t="shared" si="14"/>
        <v>147040.82999999999</v>
      </c>
      <c r="H27" s="85">
        <f t="shared" si="14"/>
        <v>120148.34</v>
      </c>
      <c r="I27" s="85">
        <f t="shared" si="14"/>
        <v>147040.82999999999</v>
      </c>
      <c r="J27" s="85">
        <f t="shared" si="14"/>
        <v>147040.82999999999</v>
      </c>
      <c r="K27" s="85">
        <f t="shared" si="14"/>
        <v>0</v>
      </c>
      <c r="L27" s="85">
        <f t="shared" si="14"/>
        <v>33819.390899999999</v>
      </c>
      <c r="M27" s="85">
        <f t="shared" si="14"/>
        <v>33819.390899999999</v>
      </c>
      <c r="N27" s="85">
        <f t="shared" si="14"/>
        <v>0</v>
      </c>
    </row>
    <row r="28" spans="1:14" hidden="1" x14ac:dyDescent="0.25">
      <c r="A28" s="47">
        <v>11</v>
      </c>
      <c r="B28" s="31" t="s">
        <v>18</v>
      </c>
      <c r="C28" s="32">
        <v>147040.82999999999</v>
      </c>
      <c r="D28" s="33">
        <v>0</v>
      </c>
      <c r="E28" s="8">
        <v>0</v>
      </c>
      <c r="F28" s="33">
        <f t="shared" si="3"/>
        <v>0</v>
      </c>
      <c r="G28" s="54">
        <f t="shared" si="13"/>
        <v>147040.82999999999</v>
      </c>
      <c r="H28" s="35">
        <v>120148.34</v>
      </c>
      <c r="I28" s="61">
        <f>G28</f>
        <v>147040.82999999999</v>
      </c>
      <c r="J28" s="61">
        <f>G28</f>
        <v>147040.82999999999</v>
      </c>
      <c r="K28" s="61"/>
      <c r="L28" s="35">
        <f t="shared" si="5"/>
        <v>33819.390899999999</v>
      </c>
      <c r="M28" s="35">
        <f t="shared" si="5"/>
        <v>33819.390899999999</v>
      </c>
      <c r="N28" s="35">
        <f t="shared" si="5"/>
        <v>0</v>
      </c>
    </row>
    <row r="29" spans="1:14" hidden="1" x14ac:dyDescent="0.25">
      <c r="A29" s="88">
        <v>7</v>
      </c>
      <c r="B29" s="84" t="s">
        <v>24</v>
      </c>
      <c r="C29" s="85">
        <f>C30</f>
        <v>233149.2</v>
      </c>
      <c r="D29" s="85">
        <f>D30</f>
        <v>34211.89</v>
      </c>
      <c r="E29" s="85">
        <f>E30</f>
        <v>0</v>
      </c>
      <c r="F29" s="85">
        <f t="shared" ref="F29:N29" si="15">F30</f>
        <v>34211.89</v>
      </c>
      <c r="G29" s="86">
        <f t="shared" si="15"/>
        <v>198937.31</v>
      </c>
      <c r="H29" s="85">
        <f t="shared" si="15"/>
        <v>149711.81</v>
      </c>
      <c r="I29" s="85">
        <f t="shared" si="15"/>
        <v>198937.31</v>
      </c>
      <c r="J29" s="85">
        <f t="shared" si="15"/>
        <v>198937.31</v>
      </c>
      <c r="K29" s="85">
        <f t="shared" si="15"/>
        <v>0</v>
      </c>
      <c r="L29" s="85">
        <f t="shared" si="15"/>
        <v>45755.581299999998</v>
      </c>
      <c r="M29" s="85">
        <f t="shared" si="15"/>
        <v>45755.581299999998</v>
      </c>
      <c r="N29" s="85">
        <f t="shared" si="15"/>
        <v>0</v>
      </c>
    </row>
    <row r="30" spans="1:14" hidden="1" x14ac:dyDescent="0.25">
      <c r="A30" s="47">
        <v>12</v>
      </c>
      <c r="B30" s="31" t="s">
        <v>47</v>
      </c>
      <c r="C30" s="32">
        <v>233149.2</v>
      </c>
      <c r="D30" s="33">
        <v>34211.89</v>
      </c>
      <c r="E30" s="8">
        <v>0</v>
      </c>
      <c r="F30" s="33">
        <f>D30+E30</f>
        <v>34211.89</v>
      </c>
      <c r="G30" s="54">
        <f t="shared" si="13"/>
        <v>198937.31</v>
      </c>
      <c r="H30" s="35">
        <v>149711.81</v>
      </c>
      <c r="I30" s="61">
        <f t="shared" ref="I30:I54" si="16">G30</f>
        <v>198937.31</v>
      </c>
      <c r="J30" s="61">
        <f>G30</f>
        <v>198937.31</v>
      </c>
      <c r="K30" s="61"/>
      <c r="L30" s="35">
        <f t="shared" si="5"/>
        <v>45755.581299999998</v>
      </c>
      <c r="M30" s="35">
        <f t="shared" si="5"/>
        <v>45755.581299999998</v>
      </c>
      <c r="N30" s="35">
        <f t="shared" si="5"/>
        <v>0</v>
      </c>
    </row>
    <row r="31" spans="1:14" hidden="1" x14ac:dyDescent="0.25">
      <c r="A31" s="88">
        <v>8</v>
      </c>
      <c r="B31" s="84" t="s">
        <v>25</v>
      </c>
      <c r="C31" s="85">
        <f>C32+C33+C34+C35+C36+C37+C38</f>
        <v>2950882.57</v>
      </c>
      <c r="D31" s="85">
        <f t="shared" ref="D31:N31" si="17">D32+D33+D34+D35+D36+D37+D38</f>
        <v>26897.989999999998</v>
      </c>
      <c r="E31" s="85">
        <f t="shared" si="17"/>
        <v>0</v>
      </c>
      <c r="F31" s="85">
        <f t="shared" si="17"/>
        <v>26897.989999999998</v>
      </c>
      <c r="G31" s="86">
        <f t="shared" si="17"/>
        <v>2923984.5799999996</v>
      </c>
      <c r="H31" s="85">
        <f t="shared" si="17"/>
        <v>2087776.5299999998</v>
      </c>
      <c r="I31" s="85">
        <f t="shared" si="17"/>
        <v>2923984.5799999996</v>
      </c>
      <c r="J31" s="85">
        <f t="shared" si="17"/>
        <v>2022647.18</v>
      </c>
      <c r="K31" s="85">
        <f t="shared" si="17"/>
        <v>901337.4</v>
      </c>
      <c r="L31" s="85">
        <f t="shared" si="17"/>
        <v>672516.4534</v>
      </c>
      <c r="M31" s="85">
        <f t="shared" si="17"/>
        <v>465208.85140000004</v>
      </c>
      <c r="N31" s="85">
        <f t="shared" si="17"/>
        <v>207307.60200000001</v>
      </c>
    </row>
    <row r="32" spans="1:14" hidden="1" x14ac:dyDescent="0.25">
      <c r="A32" s="47">
        <v>13</v>
      </c>
      <c r="B32" s="31" t="s">
        <v>26</v>
      </c>
      <c r="C32" s="32">
        <v>709979.57</v>
      </c>
      <c r="D32" s="8">
        <v>8952.94</v>
      </c>
      <c r="E32" s="8">
        <v>0</v>
      </c>
      <c r="F32" s="33">
        <f t="shared" si="3"/>
        <v>8952.94</v>
      </c>
      <c r="G32" s="54">
        <f t="shared" si="13"/>
        <v>701026.63</v>
      </c>
      <c r="H32" s="35">
        <v>466632.75</v>
      </c>
      <c r="I32" s="61">
        <f t="shared" si="16"/>
        <v>701026.63</v>
      </c>
      <c r="J32" s="61">
        <f>G32</f>
        <v>701026.63</v>
      </c>
      <c r="K32" s="61"/>
      <c r="L32" s="35">
        <f t="shared" si="5"/>
        <v>161236.1249</v>
      </c>
      <c r="M32" s="35">
        <f t="shared" si="5"/>
        <v>161236.1249</v>
      </c>
      <c r="N32" s="35">
        <f t="shared" si="5"/>
        <v>0</v>
      </c>
    </row>
    <row r="33" spans="1:14" hidden="1" x14ac:dyDescent="0.25">
      <c r="A33" s="47">
        <v>14</v>
      </c>
      <c r="B33" s="31" t="s">
        <v>27</v>
      </c>
      <c r="C33" s="32">
        <v>363846.26</v>
      </c>
      <c r="D33" s="8">
        <v>17945.05</v>
      </c>
      <c r="E33" s="8">
        <v>0</v>
      </c>
      <c r="F33" s="33">
        <f t="shared" si="3"/>
        <v>17945.05</v>
      </c>
      <c r="G33" s="54">
        <f t="shared" si="13"/>
        <v>345901.21</v>
      </c>
      <c r="H33" s="35">
        <v>239636.21</v>
      </c>
      <c r="I33" s="61">
        <f t="shared" si="16"/>
        <v>345901.21</v>
      </c>
      <c r="J33" s="61">
        <f>G33</f>
        <v>345901.21</v>
      </c>
      <c r="K33" s="61"/>
      <c r="L33" s="35">
        <f t="shared" si="5"/>
        <v>79557.278300000005</v>
      </c>
      <c r="M33" s="35">
        <f t="shared" si="5"/>
        <v>79557.278300000005</v>
      </c>
      <c r="N33" s="35">
        <f t="shared" si="5"/>
        <v>0</v>
      </c>
    </row>
    <row r="34" spans="1:14" hidden="1" x14ac:dyDescent="0.25">
      <c r="A34" s="47">
        <v>15</v>
      </c>
      <c r="B34" s="31" t="s">
        <v>28</v>
      </c>
      <c r="C34" s="32">
        <v>103721.45</v>
      </c>
      <c r="D34" s="33">
        <v>0</v>
      </c>
      <c r="E34" s="8">
        <v>0</v>
      </c>
      <c r="F34" s="33">
        <f t="shared" si="3"/>
        <v>0</v>
      </c>
      <c r="G34" s="54">
        <f t="shared" si="13"/>
        <v>103721.45</v>
      </c>
      <c r="H34" s="35">
        <v>74892.639999999999</v>
      </c>
      <c r="I34" s="61">
        <f t="shared" si="16"/>
        <v>103721.45</v>
      </c>
      <c r="J34" s="61">
        <f>G34</f>
        <v>103721.45</v>
      </c>
      <c r="K34" s="61"/>
      <c r="L34" s="35">
        <f t="shared" si="5"/>
        <v>23855.933499999999</v>
      </c>
      <c r="M34" s="35">
        <f t="shared" si="5"/>
        <v>23855.933499999999</v>
      </c>
      <c r="N34" s="35">
        <f t="shared" si="5"/>
        <v>0</v>
      </c>
    </row>
    <row r="35" spans="1:14" hidden="1" x14ac:dyDescent="0.25">
      <c r="A35" s="47">
        <v>16</v>
      </c>
      <c r="B35" s="31" t="s">
        <v>29</v>
      </c>
      <c r="C35" s="32">
        <v>38331.14</v>
      </c>
      <c r="D35" s="33">
        <v>0</v>
      </c>
      <c r="E35" s="8">
        <v>0</v>
      </c>
      <c r="F35" s="33">
        <f t="shared" si="3"/>
        <v>0</v>
      </c>
      <c r="G35" s="54">
        <f t="shared" si="13"/>
        <v>38331.14</v>
      </c>
      <c r="H35" s="35">
        <v>31551.1</v>
      </c>
      <c r="I35" s="61">
        <f t="shared" si="16"/>
        <v>38331.14</v>
      </c>
      <c r="J35" s="61">
        <f>G35</f>
        <v>38331.14</v>
      </c>
      <c r="K35" s="61"/>
      <c r="L35" s="35">
        <f t="shared" si="5"/>
        <v>8816.1622000000007</v>
      </c>
      <c r="M35" s="35">
        <f t="shared" si="5"/>
        <v>8816.1622000000007</v>
      </c>
      <c r="N35" s="35">
        <f t="shared" si="5"/>
        <v>0</v>
      </c>
    </row>
    <row r="36" spans="1:14" hidden="1" x14ac:dyDescent="0.25">
      <c r="A36" s="47">
        <v>17</v>
      </c>
      <c r="B36" s="31" t="s">
        <v>50</v>
      </c>
      <c r="C36" s="32">
        <v>520865.18</v>
      </c>
      <c r="D36" s="33"/>
      <c r="E36" s="8"/>
      <c r="F36" s="33"/>
      <c r="G36" s="54">
        <f t="shared" si="13"/>
        <v>520865.18</v>
      </c>
      <c r="H36" s="35">
        <v>389944.65</v>
      </c>
      <c r="I36" s="61">
        <f t="shared" si="16"/>
        <v>520865.18</v>
      </c>
      <c r="J36" s="61">
        <f>G36</f>
        <v>520865.18</v>
      </c>
      <c r="K36" s="61"/>
      <c r="L36" s="35">
        <f t="shared" si="5"/>
        <v>119798.9914</v>
      </c>
      <c r="M36" s="35">
        <f t="shared" si="5"/>
        <v>119798.9914</v>
      </c>
      <c r="N36" s="35">
        <f t="shared" si="5"/>
        <v>0</v>
      </c>
    </row>
    <row r="37" spans="1:14" hidden="1" x14ac:dyDescent="0.25">
      <c r="A37" s="47">
        <v>17</v>
      </c>
      <c r="B37" s="31" t="s">
        <v>51</v>
      </c>
      <c r="C37" s="32">
        <f>1422202.58-520865.18</f>
        <v>901337.40000000014</v>
      </c>
      <c r="D37" s="33">
        <v>0</v>
      </c>
      <c r="E37" s="8">
        <v>0</v>
      </c>
      <c r="F37" s="33">
        <f t="shared" si="3"/>
        <v>0</v>
      </c>
      <c r="G37" s="54">
        <f t="shared" si="13"/>
        <v>901337.40000000014</v>
      </c>
      <c r="H37" s="35">
        <f>1064840.66-389944.65</f>
        <v>674896.00999999989</v>
      </c>
      <c r="I37" s="61">
        <f t="shared" si="16"/>
        <v>901337.40000000014</v>
      </c>
      <c r="J37" s="61"/>
      <c r="K37" s="61">
        <v>901337.4</v>
      </c>
      <c r="L37" s="35">
        <f t="shared" si="5"/>
        <v>207307.60200000004</v>
      </c>
      <c r="M37" s="35">
        <f t="shared" si="5"/>
        <v>0</v>
      </c>
      <c r="N37" s="35">
        <f t="shared" si="5"/>
        <v>207307.60200000001</v>
      </c>
    </row>
    <row r="38" spans="1:14" hidden="1" x14ac:dyDescent="0.25">
      <c r="A38" s="47">
        <v>18</v>
      </c>
      <c r="B38" s="31" t="s">
        <v>30</v>
      </c>
      <c r="C38" s="32">
        <v>312801.57</v>
      </c>
      <c r="D38" s="33">
        <v>0</v>
      </c>
      <c r="E38" s="8">
        <v>0</v>
      </c>
      <c r="F38" s="33">
        <f t="shared" si="3"/>
        <v>0</v>
      </c>
      <c r="G38" s="54">
        <f t="shared" si="13"/>
        <v>312801.57</v>
      </c>
      <c r="H38" s="35">
        <v>210223.17</v>
      </c>
      <c r="I38" s="61">
        <f t="shared" si="16"/>
        <v>312801.57</v>
      </c>
      <c r="J38" s="61">
        <f>G38</f>
        <v>312801.57</v>
      </c>
      <c r="K38" s="61"/>
      <c r="L38" s="35">
        <f t="shared" si="5"/>
        <v>71944.361100000009</v>
      </c>
      <c r="M38" s="35">
        <f t="shared" si="5"/>
        <v>71944.361100000009</v>
      </c>
      <c r="N38" s="35">
        <f t="shared" si="5"/>
        <v>0</v>
      </c>
    </row>
    <row r="39" spans="1:14" hidden="1" x14ac:dyDescent="0.25">
      <c r="A39" s="88">
        <v>9</v>
      </c>
      <c r="B39" s="84" t="s">
        <v>31</v>
      </c>
      <c r="C39" s="85">
        <f>C40</f>
        <v>151341.87</v>
      </c>
      <c r="D39" s="85">
        <f t="shared" ref="D39:N39" si="18">D40</f>
        <v>0</v>
      </c>
      <c r="E39" s="85">
        <f t="shared" si="18"/>
        <v>0</v>
      </c>
      <c r="F39" s="85">
        <f t="shared" si="18"/>
        <v>0</v>
      </c>
      <c r="G39" s="86">
        <f t="shared" si="18"/>
        <v>151341.87</v>
      </c>
      <c r="H39" s="85">
        <f t="shared" si="18"/>
        <v>99434.78</v>
      </c>
      <c r="I39" s="85">
        <f t="shared" si="18"/>
        <v>151341.87</v>
      </c>
      <c r="J39" s="85">
        <f t="shared" si="18"/>
        <v>0</v>
      </c>
      <c r="K39" s="85">
        <f t="shared" si="18"/>
        <v>151341.87</v>
      </c>
      <c r="L39" s="85">
        <f t="shared" si="18"/>
        <v>34808.630100000002</v>
      </c>
      <c r="M39" s="85">
        <f t="shared" si="18"/>
        <v>0</v>
      </c>
      <c r="N39" s="85">
        <f t="shared" si="18"/>
        <v>34808.630100000002</v>
      </c>
    </row>
    <row r="40" spans="1:14" hidden="1" x14ac:dyDescent="0.25">
      <c r="A40" s="47">
        <v>19</v>
      </c>
      <c r="B40" s="4" t="s">
        <v>32</v>
      </c>
      <c r="C40" s="7">
        <v>151341.87</v>
      </c>
      <c r="D40" s="5">
        <v>0</v>
      </c>
      <c r="E40" s="6">
        <v>0</v>
      </c>
      <c r="F40" s="5">
        <f>D40+E40</f>
        <v>0</v>
      </c>
      <c r="G40" s="54">
        <f t="shared" si="13"/>
        <v>151341.87</v>
      </c>
      <c r="H40" s="35">
        <v>99434.78</v>
      </c>
      <c r="I40" s="61">
        <f t="shared" si="16"/>
        <v>151341.87</v>
      </c>
      <c r="J40" s="61"/>
      <c r="K40" s="61">
        <f>G40</f>
        <v>151341.87</v>
      </c>
      <c r="L40" s="35">
        <f t="shared" si="5"/>
        <v>34808.630100000002</v>
      </c>
      <c r="M40" s="35">
        <f t="shared" si="5"/>
        <v>0</v>
      </c>
      <c r="N40" s="35">
        <f t="shared" si="5"/>
        <v>34808.630100000002</v>
      </c>
    </row>
    <row r="41" spans="1:14" ht="27.75" hidden="1" customHeight="1" x14ac:dyDescent="0.25">
      <c r="A41" s="88">
        <v>10</v>
      </c>
      <c r="B41" s="80" t="s">
        <v>33</v>
      </c>
      <c r="C41" s="81">
        <f>C42+C43+C44+C45</f>
        <v>209967.99</v>
      </c>
      <c r="D41" s="81">
        <f t="shared" ref="D41:N41" si="19">D42+D43+D44+D45</f>
        <v>0</v>
      </c>
      <c r="E41" s="81">
        <f t="shared" si="19"/>
        <v>0</v>
      </c>
      <c r="F41" s="81">
        <f t="shared" si="19"/>
        <v>0</v>
      </c>
      <c r="G41" s="82">
        <f t="shared" si="19"/>
        <v>209967.99</v>
      </c>
      <c r="H41" s="81">
        <f t="shared" si="19"/>
        <v>95072.75</v>
      </c>
      <c r="I41" s="81">
        <f t="shared" si="19"/>
        <v>209967.99</v>
      </c>
      <c r="J41" s="81">
        <f t="shared" si="19"/>
        <v>0</v>
      </c>
      <c r="K41" s="81">
        <f t="shared" si="19"/>
        <v>209967.99</v>
      </c>
      <c r="L41" s="81">
        <f t="shared" si="19"/>
        <v>48292.637700000007</v>
      </c>
      <c r="M41" s="81">
        <f t="shared" si="19"/>
        <v>0</v>
      </c>
      <c r="N41" s="81">
        <f t="shared" si="19"/>
        <v>48292.637700000007</v>
      </c>
    </row>
    <row r="42" spans="1:14" hidden="1" x14ac:dyDescent="0.25">
      <c r="A42" s="42">
        <v>20</v>
      </c>
      <c r="B42" s="4" t="s">
        <v>36</v>
      </c>
      <c r="C42" s="7">
        <v>147775.62</v>
      </c>
      <c r="D42" s="5">
        <v>0</v>
      </c>
      <c r="E42" s="9">
        <v>0</v>
      </c>
      <c r="F42" s="5">
        <f t="shared" si="3"/>
        <v>0</v>
      </c>
      <c r="G42" s="54">
        <f t="shared" si="13"/>
        <v>147775.62</v>
      </c>
      <c r="H42" s="35">
        <v>82501.08</v>
      </c>
      <c r="I42" s="61">
        <f t="shared" si="16"/>
        <v>147775.62</v>
      </c>
      <c r="J42" s="61"/>
      <c r="K42" s="61">
        <f>G42</f>
        <v>147775.62</v>
      </c>
      <c r="L42" s="35">
        <f t="shared" si="5"/>
        <v>33988.392599999999</v>
      </c>
      <c r="M42" s="35">
        <f t="shared" si="5"/>
        <v>0</v>
      </c>
      <c r="N42" s="35">
        <f t="shared" si="5"/>
        <v>33988.392599999999</v>
      </c>
    </row>
    <row r="43" spans="1:14" hidden="1" x14ac:dyDescent="0.25">
      <c r="A43" s="42">
        <v>21</v>
      </c>
      <c r="B43" s="4" t="s">
        <v>37</v>
      </c>
      <c r="C43" s="7">
        <v>36020.379999999997</v>
      </c>
      <c r="D43" s="5">
        <v>0</v>
      </c>
      <c r="E43" s="9">
        <v>0</v>
      </c>
      <c r="F43" s="5">
        <f t="shared" si="3"/>
        <v>0</v>
      </c>
      <c r="G43" s="54">
        <f t="shared" si="13"/>
        <v>36020.379999999997</v>
      </c>
      <c r="H43" s="35">
        <v>477.4</v>
      </c>
      <c r="I43" s="61">
        <f t="shared" si="16"/>
        <v>36020.379999999997</v>
      </c>
      <c r="J43" s="61"/>
      <c r="K43" s="61">
        <f t="shared" ref="K43:K45" si="20">G43</f>
        <v>36020.379999999997</v>
      </c>
      <c r="L43" s="35">
        <f t="shared" si="5"/>
        <v>8284.6873999999989</v>
      </c>
      <c r="M43" s="35">
        <f t="shared" si="5"/>
        <v>0</v>
      </c>
      <c r="N43" s="35">
        <f t="shared" si="5"/>
        <v>8284.6873999999989</v>
      </c>
    </row>
    <row r="44" spans="1:14" hidden="1" x14ac:dyDescent="0.25">
      <c r="A44" s="42">
        <v>22</v>
      </c>
      <c r="B44" s="4" t="s">
        <v>38</v>
      </c>
      <c r="C44" s="7">
        <v>2633.52</v>
      </c>
      <c r="D44" s="5">
        <v>0</v>
      </c>
      <c r="E44" s="9">
        <v>0</v>
      </c>
      <c r="F44" s="5">
        <f t="shared" si="3"/>
        <v>0</v>
      </c>
      <c r="G44" s="54">
        <f t="shared" si="13"/>
        <v>2633.52</v>
      </c>
      <c r="H44" s="35">
        <v>213.73</v>
      </c>
      <c r="I44" s="61">
        <f t="shared" si="16"/>
        <v>2633.52</v>
      </c>
      <c r="J44" s="61"/>
      <c r="K44" s="61">
        <f t="shared" si="20"/>
        <v>2633.52</v>
      </c>
      <c r="L44" s="35">
        <f t="shared" si="5"/>
        <v>605.70960000000002</v>
      </c>
      <c r="M44" s="35">
        <f t="shared" si="5"/>
        <v>0</v>
      </c>
      <c r="N44" s="35">
        <f t="shared" si="5"/>
        <v>605.70960000000002</v>
      </c>
    </row>
    <row r="45" spans="1:14" ht="26.25" hidden="1" x14ac:dyDescent="0.25">
      <c r="A45" s="42">
        <v>23</v>
      </c>
      <c r="B45" s="4" t="s">
        <v>39</v>
      </c>
      <c r="C45" s="7">
        <v>23538.47</v>
      </c>
      <c r="D45" s="5">
        <v>0</v>
      </c>
      <c r="E45" s="9">
        <v>0</v>
      </c>
      <c r="F45" s="5">
        <f t="shared" si="3"/>
        <v>0</v>
      </c>
      <c r="G45" s="54">
        <f t="shared" si="13"/>
        <v>23538.47</v>
      </c>
      <c r="H45" s="35">
        <v>11880.54</v>
      </c>
      <c r="I45" s="61">
        <f t="shared" si="16"/>
        <v>23538.47</v>
      </c>
      <c r="J45" s="61"/>
      <c r="K45" s="61">
        <f t="shared" si="20"/>
        <v>23538.47</v>
      </c>
      <c r="L45" s="35">
        <f t="shared" si="5"/>
        <v>5413.8481000000002</v>
      </c>
      <c r="M45" s="35">
        <f t="shared" si="5"/>
        <v>0</v>
      </c>
      <c r="N45" s="35">
        <f t="shared" si="5"/>
        <v>5413.8481000000002</v>
      </c>
    </row>
    <row r="46" spans="1:14" ht="30" hidden="1" x14ac:dyDescent="0.25">
      <c r="A46" s="87">
        <v>11</v>
      </c>
      <c r="B46" s="80" t="s">
        <v>34</v>
      </c>
      <c r="C46" s="81">
        <f>C47+C48+C49+C50+C51</f>
        <v>1745532</v>
      </c>
      <c r="D46" s="81">
        <f t="shared" ref="D46:N46" si="21">D47+D48+D49+D50+D51</f>
        <v>0</v>
      </c>
      <c r="E46" s="81">
        <f t="shared" si="21"/>
        <v>0</v>
      </c>
      <c r="F46" s="81">
        <f t="shared" si="21"/>
        <v>0</v>
      </c>
      <c r="G46" s="82">
        <f t="shared" si="21"/>
        <v>1745532</v>
      </c>
      <c r="H46" s="81">
        <f t="shared" si="21"/>
        <v>0</v>
      </c>
      <c r="I46" s="81">
        <f t="shared" si="21"/>
        <v>1745532</v>
      </c>
      <c r="J46" s="81">
        <f t="shared" si="21"/>
        <v>0</v>
      </c>
      <c r="K46" s="81">
        <f t="shared" si="21"/>
        <v>1745532</v>
      </c>
      <c r="L46" s="81">
        <f t="shared" si="21"/>
        <v>401472.36</v>
      </c>
      <c r="M46" s="81">
        <f t="shared" si="21"/>
        <v>0</v>
      </c>
      <c r="N46" s="81">
        <f t="shared" si="21"/>
        <v>401472.36</v>
      </c>
    </row>
    <row r="47" spans="1:14" hidden="1" x14ac:dyDescent="0.25">
      <c r="A47" s="42">
        <v>24</v>
      </c>
      <c r="B47" s="4" t="s">
        <v>40</v>
      </c>
      <c r="C47" s="7">
        <v>671319</v>
      </c>
      <c r="D47" s="5">
        <v>0</v>
      </c>
      <c r="E47" s="9">
        <v>0</v>
      </c>
      <c r="F47" s="5">
        <f t="shared" si="3"/>
        <v>0</v>
      </c>
      <c r="G47" s="54">
        <f t="shared" si="13"/>
        <v>671319</v>
      </c>
      <c r="H47" s="35">
        <v>0</v>
      </c>
      <c r="I47" s="61">
        <f t="shared" si="16"/>
        <v>671319</v>
      </c>
      <c r="J47" s="61"/>
      <c r="K47" s="61">
        <f>G47</f>
        <v>671319</v>
      </c>
      <c r="L47" s="35">
        <f t="shared" si="5"/>
        <v>154403.37</v>
      </c>
      <c r="M47" s="35">
        <f t="shared" si="5"/>
        <v>0</v>
      </c>
      <c r="N47" s="35">
        <f t="shared" si="5"/>
        <v>154403.37</v>
      </c>
    </row>
    <row r="48" spans="1:14" hidden="1" x14ac:dyDescent="0.25">
      <c r="A48" s="42">
        <v>25</v>
      </c>
      <c r="B48" s="4" t="s">
        <v>41</v>
      </c>
      <c r="C48" s="7">
        <v>494428</v>
      </c>
      <c r="D48" s="5">
        <v>0</v>
      </c>
      <c r="E48" s="9">
        <v>0</v>
      </c>
      <c r="F48" s="5">
        <f t="shared" si="3"/>
        <v>0</v>
      </c>
      <c r="G48" s="54">
        <f t="shared" si="13"/>
        <v>494428</v>
      </c>
      <c r="H48" s="35">
        <v>0</v>
      </c>
      <c r="I48" s="61">
        <f t="shared" si="16"/>
        <v>494428</v>
      </c>
      <c r="J48" s="61"/>
      <c r="K48" s="61">
        <f t="shared" ref="K48:K51" si="22">G48</f>
        <v>494428</v>
      </c>
      <c r="L48" s="35">
        <f t="shared" si="5"/>
        <v>113718.44</v>
      </c>
      <c r="M48" s="35">
        <f t="shared" si="5"/>
        <v>0</v>
      </c>
      <c r="N48" s="35">
        <f t="shared" si="5"/>
        <v>113718.44</v>
      </c>
    </row>
    <row r="49" spans="1:14" hidden="1" x14ac:dyDescent="0.25">
      <c r="A49" s="42">
        <v>26</v>
      </c>
      <c r="B49" s="4" t="s">
        <v>42</v>
      </c>
      <c r="C49" s="7">
        <v>114065</v>
      </c>
      <c r="D49" s="5">
        <v>0</v>
      </c>
      <c r="E49" s="9">
        <v>0</v>
      </c>
      <c r="F49" s="5">
        <f t="shared" si="3"/>
        <v>0</v>
      </c>
      <c r="G49" s="54">
        <f t="shared" si="13"/>
        <v>114065</v>
      </c>
      <c r="H49" s="35">
        <v>0</v>
      </c>
      <c r="I49" s="61">
        <f t="shared" si="16"/>
        <v>114065</v>
      </c>
      <c r="J49" s="61"/>
      <c r="K49" s="61">
        <f t="shared" si="22"/>
        <v>114065</v>
      </c>
      <c r="L49" s="35">
        <f t="shared" si="5"/>
        <v>26234.95</v>
      </c>
      <c r="M49" s="35">
        <f t="shared" si="5"/>
        <v>0</v>
      </c>
      <c r="N49" s="35">
        <f t="shared" si="5"/>
        <v>26234.95</v>
      </c>
    </row>
    <row r="50" spans="1:14" hidden="1" x14ac:dyDescent="0.25">
      <c r="A50" s="42">
        <v>27</v>
      </c>
      <c r="B50" s="4" t="s">
        <v>43</v>
      </c>
      <c r="C50" s="7">
        <v>183045</v>
      </c>
      <c r="D50" s="5">
        <v>0</v>
      </c>
      <c r="E50" s="9">
        <v>0</v>
      </c>
      <c r="F50" s="5">
        <f t="shared" si="3"/>
        <v>0</v>
      </c>
      <c r="G50" s="54">
        <f t="shared" si="13"/>
        <v>183045</v>
      </c>
      <c r="H50" s="35">
        <v>0</v>
      </c>
      <c r="I50" s="61">
        <f t="shared" si="16"/>
        <v>183045</v>
      </c>
      <c r="J50" s="61"/>
      <c r="K50" s="61">
        <f t="shared" si="22"/>
        <v>183045</v>
      </c>
      <c r="L50" s="35">
        <f t="shared" si="5"/>
        <v>42100.35</v>
      </c>
      <c r="M50" s="35">
        <f t="shared" si="5"/>
        <v>0</v>
      </c>
      <c r="N50" s="35">
        <f t="shared" si="5"/>
        <v>42100.35</v>
      </c>
    </row>
    <row r="51" spans="1:14" ht="18.75" hidden="1" customHeight="1" x14ac:dyDescent="0.25">
      <c r="A51" s="42">
        <v>28</v>
      </c>
      <c r="B51" s="4" t="s">
        <v>44</v>
      </c>
      <c r="C51" s="7">
        <v>282675</v>
      </c>
      <c r="D51" s="5">
        <v>0</v>
      </c>
      <c r="E51" s="9">
        <v>0</v>
      </c>
      <c r="F51" s="5">
        <f t="shared" si="3"/>
        <v>0</v>
      </c>
      <c r="G51" s="54">
        <f t="shared" si="13"/>
        <v>282675</v>
      </c>
      <c r="H51" s="35">
        <v>0</v>
      </c>
      <c r="I51" s="61">
        <f t="shared" si="16"/>
        <v>282675</v>
      </c>
      <c r="J51" s="61"/>
      <c r="K51" s="61">
        <f t="shared" si="22"/>
        <v>282675</v>
      </c>
      <c r="L51" s="35">
        <f t="shared" si="5"/>
        <v>65015.25</v>
      </c>
      <c r="M51" s="35">
        <f t="shared" si="5"/>
        <v>0</v>
      </c>
      <c r="N51" s="35">
        <f t="shared" si="5"/>
        <v>65015.25</v>
      </c>
    </row>
    <row r="52" spans="1:14" ht="28.5" hidden="1" customHeight="1" x14ac:dyDescent="0.25">
      <c r="A52" s="87">
        <v>12</v>
      </c>
      <c r="B52" s="80" t="s">
        <v>35</v>
      </c>
      <c r="C52" s="81">
        <f>C53+C54</f>
        <v>199385.04</v>
      </c>
      <c r="D52" s="81">
        <f t="shared" ref="D52:N52" si="23">D53+D54</f>
        <v>38029.160000000003</v>
      </c>
      <c r="E52" s="81">
        <f t="shared" si="23"/>
        <v>0</v>
      </c>
      <c r="F52" s="81">
        <f t="shared" si="23"/>
        <v>38029.160000000003</v>
      </c>
      <c r="G52" s="82">
        <f t="shared" si="23"/>
        <v>161355.88</v>
      </c>
      <c r="H52" s="81">
        <f t="shared" si="23"/>
        <v>77621.37</v>
      </c>
      <c r="I52" s="81">
        <f t="shared" si="23"/>
        <v>161355.88</v>
      </c>
      <c r="J52" s="81">
        <f t="shared" si="23"/>
        <v>0</v>
      </c>
      <c r="K52" s="81">
        <f t="shared" si="23"/>
        <v>161355.88</v>
      </c>
      <c r="L52" s="81">
        <f t="shared" si="23"/>
        <v>37111.852400000003</v>
      </c>
      <c r="M52" s="81">
        <f t="shared" si="23"/>
        <v>0</v>
      </c>
      <c r="N52" s="81">
        <f t="shared" si="23"/>
        <v>37111.852400000003</v>
      </c>
    </row>
    <row r="53" spans="1:14" ht="32.25" hidden="1" customHeight="1" x14ac:dyDescent="0.25">
      <c r="A53" s="42">
        <v>29</v>
      </c>
      <c r="B53" s="4" t="s">
        <v>45</v>
      </c>
      <c r="C53" s="7">
        <v>124945.83</v>
      </c>
      <c r="D53" s="5">
        <v>38029.160000000003</v>
      </c>
      <c r="E53" s="9">
        <v>0</v>
      </c>
      <c r="F53" s="5">
        <f>D53+E53</f>
        <v>38029.160000000003</v>
      </c>
      <c r="G53" s="54">
        <f t="shared" si="13"/>
        <v>86916.67</v>
      </c>
      <c r="H53" s="35">
        <v>6767.37</v>
      </c>
      <c r="I53" s="61">
        <f t="shared" si="16"/>
        <v>86916.67</v>
      </c>
      <c r="J53" s="61"/>
      <c r="K53" s="61">
        <f>G53</f>
        <v>86916.67</v>
      </c>
      <c r="L53" s="35">
        <f t="shared" si="5"/>
        <v>19990.8341</v>
      </c>
      <c r="M53" s="35">
        <f t="shared" si="5"/>
        <v>0</v>
      </c>
      <c r="N53" s="35">
        <f t="shared" si="5"/>
        <v>19990.8341</v>
      </c>
    </row>
    <row r="54" spans="1:14" ht="18.75" hidden="1" customHeight="1" x14ac:dyDescent="0.25">
      <c r="A54" s="42">
        <v>30</v>
      </c>
      <c r="B54" s="4" t="s">
        <v>46</v>
      </c>
      <c r="C54" s="7">
        <v>74439.210000000006</v>
      </c>
      <c r="D54" s="5">
        <v>0</v>
      </c>
      <c r="E54" s="9">
        <v>0</v>
      </c>
      <c r="F54" s="5">
        <f>D54+E54</f>
        <v>0</v>
      </c>
      <c r="G54" s="54">
        <f t="shared" si="13"/>
        <v>74439.210000000006</v>
      </c>
      <c r="H54" s="35">
        <v>70854</v>
      </c>
      <c r="I54" s="61">
        <f t="shared" si="16"/>
        <v>74439.210000000006</v>
      </c>
      <c r="J54" s="61"/>
      <c r="K54" s="61">
        <f t="shared" ref="K54" si="24">G54</f>
        <v>74439.210000000006</v>
      </c>
      <c r="L54" s="35">
        <f t="shared" si="5"/>
        <v>17121.018300000003</v>
      </c>
      <c r="M54" s="35">
        <f t="shared" si="5"/>
        <v>0</v>
      </c>
      <c r="N54" s="35">
        <f t="shared" si="5"/>
        <v>17121.018300000003</v>
      </c>
    </row>
    <row r="55" spans="1:14" hidden="1" x14ac:dyDescent="0.25">
      <c r="A55" s="40"/>
      <c r="B55" s="19"/>
      <c r="C55" s="20"/>
      <c r="D55" s="21"/>
      <c r="E55" s="21"/>
      <c r="F55" s="22"/>
      <c r="G55" s="59"/>
      <c r="H55" s="35"/>
      <c r="I55" s="61"/>
      <c r="J55" s="61"/>
      <c r="K55" s="61"/>
      <c r="L55" s="35"/>
      <c r="M55" s="35">
        <f t="shared" ref="M55" si="25">J55*23%</f>
        <v>0</v>
      </c>
      <c r="N55" s="35"/>
    </row>
    <row r="56" spans="1:14" s="18" customFormat="1" ht="15.75" x14ac:dyDescent="0.25">
      <c r="A56" s="41"/>
      <c r="B56" s="63" t="s">
        <v>5</v>
      </c>
      <c r="C56" s="64">
        <f>C52+C46+C41+C39+C31+C29+C27+C24+C20+C16+C14+C12</f>
        <v>12880071.17</v>
      </c>
      <c r="D56" s="64">
        <f t="shared" ref="D56" si="26">D52+D46+D41+D39+D31+D29+D27+D24+D20+D16+D14+D12</f>
        <v>1187808.21</v>
      </c>
      <c r="E56" s="64">
        <f>E52+E46+E41+E39+E31+E29+E27+E24+E20+E16+E14+E12+E55</f>
        <v>337334.72</v>
      </c>
      <c r="F56" s="64">
        <f>F52+F46+F41+F39+F31+F29+F27+F24+F20+F16+F14+F12+F55</f>
        <v>1525142.9300000002</v>
      </c>
      <c r="G56" s="65">
        <f>G52+G46+G41+G39+G31+G29+G27+G24+G20+G16+G14+G12+G55</f>
        <v>11354928.24</v>
      </c>
      <c r="H56" s="64">
        <f>H52+H46+H41+H39+H31+H29+H27+H24+H20+H16+H14+H12+H55</f>
        <v>6823751.7700000005</v>
      </c>
      <c r="I56" s="66">
        <f>I52+I46+I41+I39+I31+I29+I27+I24+I20+I16+I14+I12</f>
        <v>11354928.24</v>
      </c>
      <c r="J56" s="66">
        <f t="shared" ref="J56:N56" si="27">J52+J46+J41+J39+J31+J29+J27+J24+J20+J16+J14+J12</f>
        <v>7769401.7800000003</v>
      </c>
      <c r="K56" s="66">
        <f t="shared" si="27"/>
        <v>3585526.4600000004</v>
      </c>
      <c r="L56" s="66">
        <f t="shared" si="27"/>
        <v>2608603.7696000002</v>
      </c>
      <c r="M56" s="66">
        <f t="shared" si="27"/>
        <v>1786962.4094000002</v>
      </c>
      <c r="N56" s="66">
        <f t="shared" si="27"/>
        <v>821641.36020000011</v>
      </c>
    </row>
    <row r="57" spans="1:14" ht="15.75" x14ac:dyDescent="0.25">
      <c r="A57" s="34"/>
      <c r="B57" s="69" t="s">
        <v>65</v>
      </c>
      <c r="C57" s="34"/>
      <c r="D57" s="34"/>
      <c r="E57" s="34"/>
      <c r="F57" s="34"/>
      <c r="G57" s="51"/>
      <c r="H57" s="35"/>
      <c r="I57" s="35">
        <f>I56*0.19</f>
        <v>2157436.3656000001</v>
      </c>
      <c r="J57" s="35">
        <f t="shared" ref="J57:N57" si="28">J56*0.19</f>
        <v>1476186.3382000001</v>
      </c>
      <c r="K57" s="35">
        <f t="shared" si="28"/>
        <v>681250.02740000014</v>
      </c>
      <c r="L57" s="35">
        <f t="shared" si="28"/>
        <v>495634.71622400003</v>
      </c>
      <c r="M57" s="35">
        <f t="shared" si="28"/>
        <v>339522.85778600007</v>
      </c>
      <c r="N57" s="35">
        <f t="shared" si="28"/>
        <v>156111.85843800002</v>
      </c>
    </row>
    <row r="58" spans="1:14" ht="15.75" x14ac:dyDescent="0.25">
      <c r="A58" s="34"/>
      <c r="B58" s="69" t="s">
        <v>66</v>
      </c>
      <c r="C58" s="70"/>
      <c r="D58" s="70"/>
      <c r="E58" s="70"/>
      <c r="F58" s="70"/>
      <c r="G58" s="71"/>
      <c r="H58" s="64"/>
      <c r="I58" s="64">
        <f>I56+I57</f>
        <v>13512364.605599999</v>
      </c>
      <c r="J58" s="64">
        <f t="shared" ref="J58:N58" si="29">J56+J57</f>
        <v>9245588.1182000004</v>
      </c>
      <c r="K58" s="64">
        <f t="shared" si="29"/>
        <v>4266776.4874000009</v>
      </c>
      <c r="L58" s="64">
        <f t="shared" si="29"/>
        <v>3104238.4858240001</v>
      </c>
      <c r="M58" s="64">
        <f t="shared" si="29"/>
        <v>2126485.2671860005</v>
      </c>
      <c r="N58" s="64">
        <f t="shared" si="29"/>
        <v>977753.21863800008</v>
      </c>
    </row>
    <row r="60" spans="1:14" ht="18.75" x14ac:dyDescent="0.3">
      <c r="B60" s="128" t="s">
        <v>68</v>
      </c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</row>
    <row r="61" spans="1:14" ht="45" x14ac:dyDescent="0.25">
      <c r="A61" s="34">
        <v>1</v>
      </c>
      <c r="B61" s="72" t="s">
        <v>69</v>
      </c>
      <c r="C61" s="34"/>
      <c r="D61" s="34"/>
      <c r="E61" s="34"/>
      <c r="F61" s="34"/>
      <c r="G61" s="51"/>
      <c r="H61" s="35"/>
      <c r="I61" s="34"/>
      <c r="J61" s="34"/>
      <c r="K61" s="34"/>
      <c r="L61" s="41">
        <f>L58</f>
        <v>3104238.4858240001</v>
      </c>
      <c r="M61" s="41">
        <f>M58</f>
        <v>2126485.2671860005</v>
      </c>
      <c r="N61" s="41">
        <f>N58</f>
        <v>977753.21863800008</v>
      </c>
    </row>
    <row r="62" spans="1:14" ht="45" x14ac:dyDescent="0.25">
      <c r="A62" s="34">
        <v>2</v>
      </c>
      <c r="B62" s="72" t="s">
        <v>70</v>
      </c>
      <c r="C62" s="34"/>
      <c r="D62" s="34"/>
      <c r="E62" s="34"/>
      <c r="F62" s="34"/>
      <c r="G62" s="51"/>
      <c r="H62" s="35"/>
      <c r="I62" s="34"/>
      <c r="J62" s="34"/>
      <c r="K62" s="34"/>
      <c r="L62" s="34"/>
      <c r="M62" s="34"/>
      <c r="N62" s="34"/>
    </row>
    <row r="63" spans="1:14" ht="45" x14ac:dyDescent="0.25">
      <c r="A63" s="34">
        <v>3</v>
      </c>
      <c r="B63" s="72" t="s">
        <v>71</v>
      </c>
      <c r="C63" s="34"/>
      <c r="D63" s="34"/>
      <c r="E63" s="34"/>
      <c r="F63" s="34"/>
      <c r="G63" s="51"/>
      <c r="H63" s="35"/>
      <c r="I63" s="34"/>
      <c r="J63" s="34"/>
      <c r="K63" s="34"/>
      <c r="L63" s="34"/>
      <c r="M63" s="34"/>
      <c r="N63" s="34"/>
    </row>
    <row r="64" spans="1:14" ht="15.75" x14ac:dyDescent="0.25">
      <c r="A64" s="34"/>
      <c r="B64" s="69" t="s">
        <v>72</v>
      </c>
      <c r="C64" s="70"/>
      <c r="D64" s="70"/>
      <c r="E64" s="70"/>
      <c r="F64" s="70"/>
      <c r="G64" s="71"/>
      <c r="H64" s="64"/>
      <c r="I64" s="70"/>
      <c r="J64" s="70"/>
      <c r="K64" s="70"/>
      <c r="L64" s="64">
        <f>L61</f>
        <v>3104238.4858240001</v>
      </c>
      <c r="M64" s="64">
        <f t="shared" ref="M64:N64" si="30">M61</f>
        <v>2126485.2671860005</v>
      </c>
      <c r="N64" s="64">
        <f t="shared" si="30"/>
        <v>977753.21863800008</v>
      </c>
    </row>
  </sheetData>
  <mergeCells count="12">
    <mergeCell ref="N8:N10"/>
    <mergeCell ref="B60:N60"/>
    <mergeCell ref="B6:N6"/>
    <mergeCell ref="A8:A10"/>
    <mergeCell ref="B8:B10"/>
    <mergeCell ref="C8:C9"/>
    <mergeCell ref="D8:F8"/>
    <mergeCell ref="I8:I10"/>
    <mergeCell ref="J8:J10"/>
    <mergeCell ref="K8:K10"/>
    <mergeCell ref="L8:L10"/>
    <mergeCell ref="M8:M10"/>
  </mergeCells>
  <printOptions horizontalCentered="1"/>
  <pageMargins left="0.19685039370078741" right="3.937007874015748E-2" top="0.15748031496062992" bottom="0" header="0.15748031496062992" footer="0.15748031496062992"/>
  <pageSetup paperSize="8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C2966-0CC6-4B9B-8958-5A3457E8459A}">
  <dimension ref="A1"/>
  <sheetViews>
    <sheetView workbookViewId="0">
      <selection activeCell="Y25" sqref="Y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Anexa 1</vt:lpstr>
      <vt:lpstr>Anexa 1 (2)</vt:lpstr>
      <vt:lpstr>Anexa 1 (3)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Anuta IUGA</dc:creator>
  <cp:lastModifiedBy>rcanceal</cp:lastModifiedBy>
  <cp:lastPrinted>2023-06-09T06:13:22Z</cp:lastPrinted>
  <dcterms:created xsi:type="dcterms:W3CDTF">2020-02-07T11:38:17Z</dcterms:created>
  <dcterms:modified xsi:type="dcterms:W3CDTF">2023-06-14T09:58:03Z</dcterms:modified>
</cp:coreProperties>
</file>