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8610"/>
  </bookViews>
  <sheets>
    <sheet name="Deviz General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/>
  <c r="D27" s="1"/>
  <c r="D36" s="1"/>
  <c r="D11"/>
  <c r="D20" l="1"/>
  <c r="D25" s="1"/>
  <c r="E29" l="1"/>
  <c r="F29" s="1"/>
  <c r="E24"/>
  <c r="F24" s="1"/>
  <c r="F18"/>
  <c r="E18"/>
  <c r="E17"/>
  <c r="F17" s="1"/>
  <c r="E16"/>
  <c r="D51"/>
  <c r="F50"/>
  <c r="E50"/>
  <c r="E49"/>
  <c r="E46"/>
  <c r="F46" s="1"/>
  <c r="D38"/>
  <c r="E39"/>
  <c r="F39" s="1"/>
  <c r="E40"/>
  <c r="F40" s="1"/>
  <c r="E32"/>
  <c r="F32" s="1"/>
  <c r="E31"/>
  <c r="F31" s="1"/>
  <c r="E30"/>
  <c r="F30" s="1"/>
  <c r="E28"/>
  <c r="F28" s="1"/>
  <c r="D14"/>
  <c r="E10"/>
  <c r="F10" s="1"/>
  <c r="F9"/>
  <c r="E9"/>
  <c r="F16" l="1"/>
  <c r="E51"/>
  <c r="D57"/>
  <c r="F49"/>
  <c r="E38"/>
  <c r="F38" s="1"/>
  <c r="E27"/>
  <c r="E54"/>
  <c r="E55" s="1"/>
  <c r="E35"/>
  <c r="F35" s="1"/>
  <c r="E34"/>
  <c r="F34" s="1"/>
  <c r="E33"/>
  <c r="F33" s="1"/>
  <c r="E23"/>
  <c r="F23" s="1"/>
  <c r="E19"/>
  <c r="F19" s="1"/>
  <c r="E13"/>
  <c r="F13" s="1"/>
  <c r="E8"/>
  <c r="E11" s="1"/>
  <c r="F27" l="1"/>
  <c r="E36"/>
  <c r="E57"/>
  <c r="F57" s="1"/>
  <c r="E14"/>
  <c r="F51"/>
  <c r="F8"/>
  <c r="F11" s="1"/>
  <c r="F14"/>
  <c r="F54"/>
  <c r="E22"/>
  <c r="F22" s="1"/>
  <c r="F36" l="1"/>
  <c r="F45" l="1"/>
  <c r="F42"/>
  <c r="F44"/>
  <c r="F43" l="1"/>
  <c r="D41"/>
  <c r="D47" s="1"/>
  <c r="F53"/>
  <c r="D55"/>
  <c r="D56" l="1"/>
  <c r="E20"/>
  <c r="E25" s="1"/>
  <c r="E47"/>
  <c r="F55"/>
  <c r="E56" l="1"/>
  <c r="F41"/>
  <c r="F47" s="1"/>
  <c r="F20"/>
  <c r="F25" s="1"/>
  <c r="E21"/>
  <c r="F21" s="1"/>
  <c r="F56" l="1"/>
  <c r="J56" l="1"/>
</calcChain>
</file>

<file path=xl/sharedStrings.xml><?xml version="1.0" encoding="utf-8"?>
<sst xmlns="http://schemas.openxmlformats.org/spreadsheetml/2006/main" count="92" uniqueCount="91">
  <si>
    <t>Nr.  Crt.</t>
  </si>
  <si>
    <t>Denumirea capitolelor şi subcapitolelor de cheltuieli</t>
  </si>
  <si>
    <t>Valoare fara TVA</t>
  </si>
  <si>
    <t>TVA (19%)</t>
  </si>
  <si>
    <t>Valoare cu TVA</t>
  </si>
  <si>
    <t>CAPITOLUL 1 - Cheltuieli pentru obţinerea şi amenajarea terenului</t>
  </si>
  <si>
    <t>1.1.</t>
  </si>
  <si>
    <t xml:space="preserve">Obţinerea terenului </t>
  </si>
  <si>
    <t>1.2.</t>
  </si>
  <si>
    <t xml:space="preserve">Amenajarea terenului </t>
  </si>
  <si>
    <t>1.3.</t>
  </si>
  <si>
    <t>Amenajări pentru protecţia mediului si aducerea la starea initiala</t>
  </si>
  <si>
    <t>Total CAP. 1</t>
  </si>
  <si>
    <t>CAPITOLUL 2 - Cheltuieli pentru asigurarea utilităţilor necesare obiectivului</t>
  </si>
  <si>
    <t>2.1.</t>
  </si>
  <si>
    <t>Cheltuieli pentru asigurarea utilităţilor necesare obiectivului</t>
  </si>
  <si>
    <t>Total CAP.2</t>
  </si>
  <si>
    <t>CAPITOLUL 3 - Cheltuieli pentru proiectare şi asistenţă tehnică</t>
  </si>
  <si>
    <t>3.1.</t>
  </si>
  <si>
    <t xml:space="preserve">Studii de teren </t>
  </si>
  <si>
    <t>3.2.</t>
  </si>
  <si>
    <t>Obținere avize, acorduri și autorizații</t>
  </si>
  <si>
    <t>3.3.</t>
  </si>
  <si>
    <t>Proiectare şi inginerie</t>
  </si>
  <si>
    <t>3.4.</t>
  </si>
  <si>
    <t>Organizarea procedurilor de achiziţie</t>
  </si>
  <si>
    <t>3.5.</t>
  </si>
  <si>
    <t>Consultanţă</t>
  </si>
  <si>
    <t>3.5.1.</t>
  </si>
  <si>
    <t>Consultanța privind managementul proiectului</t>
  </si>
  <si>
    <t>3.5.2.</t>
  </si>
  <si>
    <t xml:space="preserve">Publicitate </t>
  </si>
  <si>
    <t>3.5.3.</t>
  </si>
  <si>
    <t>Audit</t>
  </si>
  <si>
    <t>3.6.</t>
  </si>
  <si>
    <t xml:space="preserve">Asistenţă tehnică </t>
  </si>
  <si>
    <t>Total CAP. 3</t>
  </si>
  <si>
    <t>CAPITOLUL 4 - Cheltuieli pentru investiţia de bază</t>
  </si>
  <si>
    <t>4.1.</t>
  </si>
  <si>
    <t xml:space="preserve">Construcţii şi instalaţii </t>
  </si>
  <si>
    <t>4.1.6.</t>
  </si>
  <si>
    <t>Terasamente</t>
  </si>
  <si>
    <t>Lucrari pentru reabilitare rețele termice</t>
  </si>
  <si>
    <t>4.1.8.</t>
  </si>
  <si>
    <t>Instalații necesare funcționării investiției</t>
  </si>
  <si>
    <t>4.2.</t>
  </si>
  <si>
    <t>Montajul utilajelor tehnologice</t>
  </si>
  <si>
    <t>4.3.</t>
  </si>
  <si>
    <t>Utilaje, echipamente tehnologice și funcționale cu montaj</t>
  </si>
  <si>
    <t>4.4.</t>
  </si>
  <si>
    <t>Utilaje fără montaj şi echipamente de transport</t>
  </si>
  <si>
    <t>4.5.</t>
  </si>
  <si>
    <t>Dotări</t>
  </si>
  <si>
    <t>4.6.</t>
  </si>
  <si>
    <t>Active necorporale</t>
  </si>
  <si>
    <t>Total CAP. 4</t>
  </si>
  <si>
    <t xml:space="preserve">CAPITOLUL 5 - Alte cheltuieli </t>
  </si>
  <si>
    <t>5.1.</t>
  </si>
  <si>
    <t xml:space="preserve">Organizare de şantier                            </t>
  </si>
  <si>
    <t>5.1.1. Lucrări de construcţii și instalații aferente organizării de șantier</t>
  </si>
  <si>
    <t>5.1.2. Cheltuieli conexe organizării de șantier</t>
  </si>
  <si>
    <t>5.2.</t>
  </si>
  <si>
    <t>Comisioane, cote, taxe, costul creditului</t>
  </si>
  <si>
    <t>5.2.1. Taxa pentru obtinerea autorizatiei de construire</t>
  </si>
  <si>
    <t>5.2.2. Cota pentru I.S.C. privind controlul calitatii lucrarilor</t>
  </si>
  <si>
    <t>5.2.3. Cota pentru controlul statului in amenajarea teritoriului</t>
  </si>
  <si>
    <t xml:space="preserve">5.2.4. Cota pentru Casa Socială a Constructorului </t>
  </si>
  <si>
    <t>5.3.</t>
  </si>
  <si>
    <t>Cheltuieli diverse şi neprevăzute</t>
  </si>
  <si>
    <t>Total CAP. 5</t>
  </si>
  <si>
    <t>CAPITOLUL 6 - Cheltuieli pentru probe tehnologice si teste, precum si predare la beneficiar</t>
  </si>
  <si>
    <t>6.1.</t>
  </si>
  <si>
    <t>Pregătirea personalului de exploatare</t>
  </si>
  <si>
    <t>6.2.</t>
  </si>
  <si>
    <t>Probe tehnologice si teste</t>
  </si>
  <si>
    <t>Total CAP. 6</t>
  </si>
  <si>
    <t>CAPITOLUL 7  - Cheltuieli cu salariile si bunurile necesare functionarii UIP</t>
  </si>
  <si>
    <t>7.1.</t>
  </si>
  <si>
    <t>Cheltuieli salariale cu echipa de mamagement de proiect (UIP)</t>
  </si>
  <si>
    <t>7.2.</t>
  </si>
  <si>
    <t>Cheltuiele cu achizitia de active fixe corporale</t>
  </si>
  <si>
    <t>Total CAP. 7</t>
  </si>
  <si>
    <t>TOTAL GENERAL</t>
  </si>
  <si>
    <t>Din care C+M</t>
  </si>
  <si>
    <t>4.1.7.</t>
  </si>
  <si>
    <t>Corespondenta coduri bugetare</t>
  </si>
  <si>
    <t>categorie SMIS</t>
  </si>
  <si>
    <t>subcategorie SMIS</t>
  </si>
  <si>
    <t xml:space="preserve"> Lei</t>
  </si>
  <si>
    <t>Lei</t>
  </si>
  <si>
    <t>DEVIZ GENERAL ACTUALIZAT al proiectului:                                                                                                                                                                                                                                                                                                                                                                                                                                                                                                                                                                                                                                                                                                                                                                                                                                          ”Retehnologizarea sistemului centralizat de termoficare din Municipiul Timișoara în vederea conformării la normele de protecția mediului privind emisiile poluante în aer și pentru creșterea eficienței în alimentarea cu căldură urbană” , cod SMIS 127006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</si>
</sst>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#,##0.00000"/>
    <numFmt numFmtId="167" formatCode="_-* #,##0.00000\ &quot;lei&quot;_-;\-* #,##0.00000\ &quot;lei&quot;_-;_-* &quot;-&quot;??\ &quot;lei&quot;_-;_-@_-"/>
    <numFmt numFmtId="168" formatCode="#,##0.000000"/>
  </numFmts>
  <fonts count="7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left" vertical="center" wrapText="1"/>
    </xf>
    <xf numFmtId="165" fontId="1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 wrapText="1"/>
    </xf>
    <xf numFmtId="166" fontId="4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7" fontId="1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left" vertical="center"/>
    </xf>
    <xf numFmtId="165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8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6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left" vertical="center"/>
    </xf>
    <xf numFmtId="4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9" fontId="5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10" fontId="5" fillId="2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4"/>
  <sheetViews>
    <sheetView tabSelected="1" topLeftCell="A40" zoomScaleNormal="100" zoomScaleSheetLayoutView="110" workbookViewId="0">
      <selection activeCell="L50" sqref="L50"/>
    </sheetView>
  </sheetViews>
  <sheetFormatPr defaultColWidth="9.28515625" defaultRowHeight="15"/>
  <cols>
    <col min="1" max="1" width="4" style="27" customWidth="1"/>
    <col min="2" max="2" width="5.7109375" style="27" customWidth="1"/>
    <col min="3" max="3" width="30.42578125" style="27" customWidth="1"/>
    <col min="4" max="4" width="18.140625" style="31" customWidth="1"/>
    <col min="5" max="5" width="16.140625" style="47" customWidth="1"/>
    <col min="6" max="6" width="15.5703125" style="47" customWidth="1"/>
    <col min="7" max="7" width="8.5703125" style="27" customWidth="1"/>
    <col min="8" max="8" width="9.140625" style="27" customWidth="1"/>
    <col min="9" max="9" width="5.7109375" style="27" customWidth="1"/>
    <col min="10" max="10" width="28.5703125" style="27" hidden="1" customWidth="1"/>
    <col min="11" max="11" width="21.7109375" style="27" customWidth="1"/>
    <col min="12" max="12" width="16.7109375" style="27" bestFit="1" customWidth="1"/>
    <col min="13" max="16384" width="9.28515625" style="27"/>
  </cols>
  <sheetData>
    <row r="1" spans="1:11" s="1" customFormat="1">
      <c r="C1" s="2"/>
      <c r="D1" s="29"/>
      <c r="E1" s="48"/>
      <c r="F1" s="48"/>
      <c r="G1" s="32"/>
      <c r="H1" s="32"/>
    </row>
    <row r="2" spans="1:11" s="1" customFormat="1">
      <c r="C2" s="2"/>
      <c r="D2" s="29"/>
      <c r="E2" s="59"/>
      <c r="F2" s="59"/>
      <c r="G2" s="32"/>
      <c r="H2" s="32"/>
    </row>
    <row r="3" spans="1:11" s="1" customFormat="1" ht="58.5" customHeight="1">
      <c r="A3" s="4"/>
      <c r="B3" s="57" t="s">
        <v>90</v>
      </c>
      <c r="C3" s="57"/>
      <c r="D3" s="57"/>
      <c r="E3" s="57"/>
      <c r="F3" s="57"/>
      <c r="G3" s="57"/>
      <c r="H3" s="57"/>
    </row>
    <row r="4" spans="1:11" s="1" customFormat="1">
      <c r="B4" s="57" t="s">
        <v>0</v>
      </c>
      <c r="C4" s="57" t="s">
        <v>1</v>
      </c>
      <c r="D4" s="60" t="s">
        <v>2</v>
      </c>
      <c r="E4" s="61" t="s">
        <v>3</v>
      </c>
      <c r="F4" s="60" t="s">
        <v>4</v>
      </c>
      <c r="G4" s="57" t="s">
        <v>85</v>
      </c>
      <c r="H4" s="57"/>
      <c r="K4" s="50"/>
    </row>
    <row r="5" spans="1:11" s="1" customFormat="1">
      <c r="B5" s="57"/>
      <c r="C5" s="57"/>
      <c r="D5" s="60"/>
      <c r="E5" s="61"/>
      <c r="F5" s="60"/>
      <c r="G5" s="57"/>
      <c r="H5" s="57"/>
      <c r="K5" s="50"/>
    </row>
    <row r="6" spans="1:11" s="2" customFormat="1" ht="45">
      <c r="B6" s="57"/>
      <c r="C6" s="57"/>
      <c r="D6" s="41" t="s">
        <v>88</v>
      </c>
      <c r="E6" s="41" t="s">
        <v>88</v>
      </c>
      <c r="F6" s="41" t="s">
        <v>89</v>
      </c>
      <c r="G6" s="33" t="s">
        <v>86</v>
      </c>
      <c r="H6" s="33" t="s">
        <v>87</v>
      </c>
    </row>
    <row r="7" spans="1:11" s="1" customFormat="1">
      <c r="B7" s="60" t="s">
        <v>5</v>
      </c>
      <c r="C7" s="62"/>
      <c r="D7" s="62"/>
      <c r="E7" s="62"/>
      <c r="F7" s="62"/>
      <c r="G7" s="35"/>
      <c r="H7" s="35"/>
      <c r="J7" s="2"/>
      <c r="K7" s="5"/>
    </row>
    <row r="8" spans="1:11" s="1" customFormat="1">
      <c r="B8" s="6" t="s">
        <v>6</v>
      </c>
      <c r="C8" s="7" t="s">
        <v>7</v>
      </c>
      <c r="D8" s="42">
        <v>0</v>
      </c>
      <c r="E8" s="42">
        <f>D8*0.19</f>
        <v>0</v>
      </c>
      <c r="F8" s="42">
        <f>D8+E8</f>
        <v>0</v>
      </c>
      <c r="G8" s="36"/>
      <c r="H8" s="36"/>
      <c r="I8" s="8"/>
      <c r="J8" s="9"/>
    </row>
    <row r="9" spans="1:11" s="1" customFormat="1">
      <c r="B9" s="10" t="s">
        <v>8</v>
      </c>
      <c r="C9" s="11" t="s">
        <v>9</v>
      </c>
      <c r="D9" s="43">
        <v>4786696.74</v>
      </c>
      <c r="E9" s="42">
        <f>D9*0.19</f>
        <v>909472.38060000003</v>
      </c>
      <c r="F9" s="43">
        <f>D9+E9</f>
        <v>5696169.1206</v>
      </c>
      <c r="G9" s="36">
        <v>12</v>
      </c>
      <c r="H9" s="36">
        <v>38</v>
      </c>
      <c r="I9" s="8"/>
      <c r="J9" s="12"/>
      <c r="K9" s="29"/>
    </row>
    <row r="10" spans="1:11" s="1" customFormat="1" ht="45">
      <c r="B10" s="10" t="s">
        <v>10</v>
      </c>
      <c r="C10" s="11" t="s">
        <v>11</v>
      </c>
      <c r="D10" s="43">
        <v>8167717.8399999999</v>
      </c>
      <c r="E10" s="42">
        <f>D10*0.19</f>
        <v>1551866.3895999999</v>
      </c>
      <c r="F10" s="43">
        <f>D10+E10</f>
        <v>9719584.2295999993</v>
      </c>
      <c r="G10" s="36">
        <v>12</v>
      </c>
      <c r="H10" s="36">
        <v>39</v>
      </c>
      <c r="I10" s="8"/>
      <c r="J10" s="9"/>
      <c r="K10" s="29"/>
    </row>
    <row r="11" spans="1:11" s="1" customFormat="1">
      <c r="B11" s="58" t="s">
        <v>12</v>
      </c>
      <c r="C11" s="58"/>
      <c r="D11" s="44">
        <f>SUM(D8:D10)</f>
        <v>12954414.58</v>
      </c>
      <c r="E11" s="44">
        <f t="shared" ref="E11:F11" si="0">SUM(E8:E10)</f>
        <v>2461338.7702000001</v>
      </c>
      <c r="F11" s="44">
        <f t="shared" si="0"/>
        <v>15415753.350199999</v>
      </c>
      <c r="G11" s="37"/>
      <c r="H11" s="37"/>
      <c r="I11" s="8"/>
      <c r="J11" s="9"/>
      <c r="K11" s="9"/>
    </row>
    <row r="12" spans="1:11" s="1" customFormat="1">
      <c r="B12" s="58" t="s">
        <v>13</v>
      </c>
      <c r="C12" s="58"/>
      <c r="D12" s="58"/>
      <c r="E12" s="58"/>
      <c r="F12" s="58"/>
      <c r="G12" s="38"/>
      <c r="H12" s="38"/>
      <c r="J12" s="9"/>
      <c r="K12" s="9"/>
    </row>
    <row r="13" spans="1:11" s="1" customFormat="1" ht="30">
      <c r="B13" s="10" t="s">
        <v>14</v>
      </c>
      <c r="C13" s="11" t="s">
        <v>15</v>
      </c>
      <c r="D13" s="45">
        <v>0</v>
      </c>
      <c r="E13" s="43">
        <f>D13*0.19</f>
        <v>0</v>
      </c>
      <c r="F13" s="45">
        <f>D13+E13</f>
        <v>0</v>
      </c>
      <c r="G13" s="36"/>
      <c r="H13" s="36"/>
      <c r="J13" s="9"/>
      <c r="K13" s="9"/>
    </row>
    <row r="14" spans="1:11" s="1" customFormat="1">
      <c r="B14" s="63" t="s">
        <v>16</v>
      </c>
      <c r="C14" s="63"/>
      <c r="D14" s="44">
        <f>D13</f>
        <v>0</v>
      </c>
      <c r="E14" s="44">
        <f>E13</f>
        <v>0</v>
      </c>
      <c r="F14" s="44">
        <f>F13</f>
        <v>0</v>
      </c>
      <c r="G14" s="38"/>
      <c r="H14" s="38"/>
      <c r="J14" s="9"/>
      <c r="K14" s="9"/>
    </row>
    <row r="15" spans="1:11" s="1" customFormat="1">
      <c r="B15" s="58" t="s">
        <v>17</v>
      </c>
      <c r="C15" s="58"/>
      <c r="D15" s="58"/>
      <c r="E15" s="58"/>
      <c r="F15" s="58"/>
      <c r="G15" s="38"/>
      <c r="H15" s="38"/>
      <c r="I15" s="8"/>
      <c r="J15" s="9"/>
      <c r="K15" s="9"/>
    </row>
    <row r="16" spans="1:11" s="1" customFormat="1">
      <c r="B16" s="10" t="s">
        <v>18</v>
      </c>
      <c r="C16" s="11" t="s">
        <v>19</v>
      </c>
      <c r="D16" s="43">
        <v>23101.25</v>
      </c>
      <c r="E16" s="43">
        <f>D16*0.19</f>
        <v>4389.2375000000002</v>
      </c>
      <c r="F16" s="43">
        <f t="shared" ref="F16:F24" si="1">D16+E16</f>
        <v>27490.487499999999</v>
      </c>
      <c r="G16" s="36">
        <v>14</v>
      </c>
      <c r="H16" s="36">
        <v>42</v>
      </c>
      <c r="I16" s="8"/>
      <c r="J16" s="9"/>
      <c r="K16" s="29"/>
    </row>
    <row r="17" spans="2:12" s="1" customFormat="1" ht="30">
      <c r="B17" s="10" t="s">
        <v>20</v>
      </c>
      <c r="C17" s="11" t="s">
        <v>21</v>
      </c>
      <c r="D17" s="43">
        <v>62450.7</v>
      </c>
      <c r="E17" s="43">
        <f>D17*0.19</f>
        <v>11865.633</v>
      </c>
      <c r="F17" s="43">
        <f t="shared" si="1"/>
        <v>74316.332999999999</v>
      </c>
      <c r="G17" s="36">
        <v>14</v>
      </c>
      <c r="H17" s="36">
        <v>43</v>
      </c>
      <c r="I17" s="8"/>
      <c r="J17" s="9"/>
      <c r="K17" s="3"/>
    </row>
    <row r="18" spans="2:12" s="1" customFormat="1">
      <c r="B18" s="10" t="s">
        <v>22</v>
      </c>
      <c r="C18" s="11" t="s">
        <v>23</v>
      </c>
      <c r="D18" s="43">
        <v>3371090.18</v>
      </c>
      <c r="E18" s="43">
        <f>D18*0.19</f>
        <v>640507.13420000009</v>
      </c>
      <c r="F18" s="43">
        <f t="shared" si="1"/>
        <v>4011597.3142000004</v>
      </c>
      <c r="G18" s="36">
        <v>14</v>
      </c>
      <c r="H18" s="36">
        <v>44</v>
      </c>
      <c r="I18" s="8"/>
      <c r="J18" s="9"/>
      <c r="K18" s="29"/>
    </row>
    <row r="19" spans="2:12" s="1" customFormat="1" ht="30">
      <c r="B19" s="10" t="s">
        <v>24</v>
      </c>
      <c r="C19" s="11" t="s">
        <v>25</v>
      </c>
      <c r="D19" s="43">
        <v>0</v>
      </c>
      <c r="E19" s="43">
        <f t="shared" ref="E19:E23" si="2">D19*0.19</f>
        <v>0</v>
      </c>
      <c r="F19" s="43">
        <f t="shared" si="1"/>
        <v>0</v>
      </c>
      <c r="G19" s="36"/>
      <c r="H19" s="36"/>
      <c r="I19" s="8"/>
      <c r="J19" s="9"/>
      <c r="K19" s="9"/>
    </row>
    <row r="20" spans="2:12" s="1" customFormat="1">
      <c r="B20" s="10" t="s">
        <v>26</v>
      </c>
      <c r="C20" s="11" t="s">
        <v>27</v>
      </c>
      <c r="D20" s="43">
        <f>D21+D22+D23</f>
        <v>704373.22</v>
      </c>
      <c r="E20" s="43">
        <f t="shared" si="2"/>
        <v>133830.9118</v>
      </c>
      <c r="F20" s="43">
        <f t="shared" si="1"/>
        <v>838204.13179999997</v>
      </c>
      <c r="G20" s="36"/>
      <c r="H20" s="36"/>
      <c r="I20" s="8"/>
      <c r="J20" s="9"/>
      <c r="K20" s="9"/>
      <c r="L20" s="13"/>
    </row>
    <row r="21" spans="2:12" s="1" customFormat="1" ht="30">
      <c r="B21" s="14" t="s">
        <v>28</v>
      </c>
      <c r="C21" s="15" t="s">
        <v>29</v>
      </c>
      <c r="D21" s="43">
        <v>526371</v>
      </c>
      <c r="E21" s="43">
        <f t="shared" si="2"/>
        <v>100010.49</v>
      </c>
      <c r="F21" s="43">
        <f t="shared" si="1"/>
        <v>626381.49</v>
      </c>
      <c r="G21" s="36">
        <v>9</v>
      </c>
      <c r="H21" s="36">
        <v>29</v>
      </c>
      <c r="I21" s="8"/>
      <c r="J21" s="16"/>
      <c r="K21" s="8"/>
      <c r="L21" s="40"/>
    </row>
    <row r="22" spans="2:12" s="1" customFormat="1">
      <c r="B22" s="14" t="s">
        <v>30</v>
      </c>
      <c r="C22" s="15" t="s">
        <v>31</v>
      </c>
      <c r="D22" s="43">
        <v>161348.70000000001</v>
      </c>
      <c r="E22" s="43">
        <f t="shared" si="2"/>
        <v>30656.253000000004</v>
      </c>
      <c r="F22" s="43">
        <f t="shared" si="1"/>
        <v>192004.95300000001</v>
      </c>
      <c r="G22" s="36">
        <v>8</v>
      </c>
      <c r="H22" s="36">
        <v>17</v>
      </c>
      <c r="I22" s="8"/>
      <c r="J22" s="8"/>
      <c r="K22" s="8"/>
      <c r="L22" s="13"/>
    </row>
    <row r="23" spans="2:12" s="1" customFormat="1">
      <c r="B23" s="14" t="s">
        <v>32</v>
      </c>
      <c r="C23" s="15" t="s">
        <v>33</v>
      </c>
      <c r="D23" s="43">
        <v>16653.52</v>
      </c>
      <c r="E23" s="43">
        <f t="shared" si="2"/>
        <v>3164.1687999999999</v>
      </c>
      <c r="F23" s="43">
        <f t="shared" si="1"/>
        <v>19817.6888</v>
      </c>
      <c r="G23" s="36">
        <v>7</v>
      </c>
      <c r="H23" s="36">
        <v>15</v>
      </c>
      <c r="I23" s="8"/>
      <c r="J23" s="8"/>
      <c r="K23" s="8"/>
      <c r="L23" s="13"/>
    </row>
    <row r="24" spans="2:12" s="1" customFormat="1">
      <c r="B24" s="10" t="s">
        <v>34</v>
      </c>
      <c r="C24" s="11" t="s">
        <v>35</v>
      </c>
      <c r="D24" s="43">
        <v>1549621.08</v>
      </c>
      <c r="E24" s="43">
        <f>D24*0.19</f>
        <v>294428.00520000001</v>
      </c>
      <c r="F24" s="43">
        <f t="shared" si="1"/>
        <v>1844049.0852000001</v>
      </c>
      <c r="G24" s="36">
        <v>14</v>
      </c>
      <c r="H24" s="36">
        <v>51</v>
      </c>
      <c r="I24" s="8"/>
      <c r="J24" s="9"/>
      <c r="K24" s="29"/>
      <c r="L24" s="13"/>
    </row>
    <row r="25" spans="2:12" s="1" customFormat="1" ht="19.5" customHeight="1">
      <c r="B25" s="58" t="s">
        <v>36</v>
      </c>
      <c r="C25" s="58"/>
      <c r="D25" s="44">
        <f>D16+D17+D18+D19+D20+D24</f>
        <v>5710636.4300000006</v>
      </c>
      <c r="E25" s="44">
        <f>E16+E17+E18+E19+E20+E24</f>
        <v>1085020.9217000001</v>
      </c>
      <c r="F25" s="44">
        <f t="shared" ref="F25" si="3">F16+F17+F18+F19+F20+F24</f>
        <v>6795657.3517000005</v>
      </c>
      <c r="G25" s="38"/>
      <c r="H25" s="38"/>
      <c r="I25" s="8"/>
      <c r="J25" s="9"/>
      <c r="K25" s="9"/>
      <c r="L25" s="13"/>
    </row>
    <row r="26" spans="2:12" s="1" customFormat="1" ht="24" customHeight="1">
      <c r="B26" s="58" t="s">
        <v>37</v>
      </c>
      <c r="C26" s="58"/>
      <c r="D26" s="58"/>
      <c r="E26" s="58"/>
      <c r="F26" s="58"/>
      <c r="G26" s="38"/>
      <c r="H26" s="38"/>
      <c r="I26" s="8"/>
      <c r="J26" s="9"/>
      <c r="K26" s="9"/>
      <c r="L26" s="12"/>
    </row>
    <row r="27" spans="2:12" s="1" customFormat="1">
      <c r="B27" s="14" t="s">
        <v>38</v>
      </c>
      <c r="C27" s="11" t="s">
        <v>39</v>
      </c>
      <c r="D27" s="43">
        <f>D28+D29+D30</f>
        <v>16742192.57</v>
      </c>
      <c r="E27" s="43">
        <f t="shared" ref="E27:E32" si="4">D27*0.19</f>
        <v>3181016.5882999999</v>
      </c>
      <c r="F27" s="43">
        <f t="shared" ref="F27:F35" si="5">D27+E27</f>
        <v>19923209.158300001</v>
      </c>
      <c r="G27" s="36">
        <v>15</v>
      </c>
      <c r="H27" s="36">
        <v>53</v>
      </c>
      <c r="I27" s="8"/>
      <c r="J27" s="17"/>
      <c r="L27" s="17"/>
    </row>
    <row r="28" spans="2:12" s="1" customFormat="1">
      <c r="B28" s="14" t="s">
        <v>40</v>
      </c>
      <c r="C28" s="15" t="s">
        <v>41</v>
      </c>
      <c r="D28" s="43">
        <v>0</v>
      </c>
      <c r="E28" s="43">
        <f t="shared" si="4"/>
        <v>0</v>
      </c>
      <c r="F28" s="43">
        <f t="shared" si="5"/>
        <v>0</v>
      </c>
      <c r="G28" s="36">
        <v>15</v>
      </c>
      <c r="H28" s="36">
        <v>53</v>
      </c>
      <c r="I28" s="8"/>
      <c r="J28" s="18"/>
      <c r="K28" s="18"/>
      <c r="L28" s="18"/>
    </row>
    <row r="29" spans="2:12" s="1" customFormat="1" ht="30">
      <c r="B29" s="34" t="s">
        <v>84</v>
      </c>
      <c r="C29" s="15" t="s">
        <v>42</v>
      </c>
      <c r="D29" s="43">
        <f>16612012.55+130180.02</f>
        <v>16742192.57</v>
      </c>
      <c r="E29" s="43">
        <f t="shared" si="4"/>
        <v>3181016.5882999999</v>
      </c>
      <c r="F29" s="43">
        <f t="shared" si="5"/>
        <v>19923209.158300001</v>
      </c>
      <c r="G29" s="36">
        <v>15</v>
      </c>
      <c r="H29" s="36">
        <v>53</v>
      </c>
      <c r="I29" s="8"/>
      <c r="J29" s="18"/>
      <c r="K29" s="29"/>
      <c r="L29" s="18"/>
    </row>
    <row r="30" spans="2:12" s="1" customFormat="1" ht="30">
      <c r="B30" s="14" t="s">
        <v>43</v>
      </c>
      <c r="C30" s="15" t="s">
        <v>44</v>
      </c>
      <c r="D30" s="43">
        <v>0</v>
      </c>
      <c r="E30" s="43">
        <f t="shared" si="4"/>
        <v>0</v>
      </c>
      <c r="F30" s="43">
        <f t="shared" si="5"/>
        <v>0</v>
      </c>
      <c r="G30" s="36">
        <v>15</v>
      </c>
      <c r="H30" s="36">
        <v>53</v>
      </c>
      <c r="I30" s="8"/>
      <c r="J30" s="18"/>
      <c r="K30" s="18"/>
      <c r="L30" s="18"/>
    </row>
    <row r="31" spans="2:12" s="1" customFormat="1">
      <c r="B31" s="14" t="s">
        <v>45</v>
      </c>
      <c r="C31" s="11" t="s">
        <v>46</v>
      </c>
      <c r="D31" s="43">
        <v>20608815.68</v>
      </c>
      <c r="E31" s="43">
        <f t="shared" si="4"/>
        <v>3915674.9791999999</v>
      </c>
      <c r="F31" s="43">
        <f t="shared" si="5"/>
        <v>24524490.659199998</v>
      </c>
      <c r="G31" s="36">
        <v>15</v>
      </c>
      <c r="H31" s="36">
        <v>54</v>
      </c>
      <c r="I31" s="8"/>
      <c r="J31" s="9"/>
      <c r="K31" s="30"/>
      <c r="L31" s="19"/>
    </row>
    <row r="32" spans="2:12" s="1" customFormat="1" ht="45">
      <c r="B32" s="14" t="s">
        <v>47</v>
      </c>
      <c r="C32" s="11" t="s">
        <v>48</v>
      </c>
      <c r="D32" s="43">
        <v>61052088.960000001</v>
      </c>
      <c r="E32" s="43">
        <f t="shared" si="4"/>
        <v>11599896.9024</v>
      </c>
      <c r="F32" s="43">
        <f t="shared" si="5"/>
        <v>72651985.862399995</v>
      </c>
      <c r="G32" s="36">
        <v>15</v>
      </c>
      <c r="H32" s="36">
        <v>54</v>
      </c>
      <c r="I32" s="8"/>
      <c r="J32" s="9"/>
      <c r="K32" s="30"/>
      <c r="L32" s="13"/>
    </row>
    <row r="33" spans="2:12" s="1" customFormat="1" ht="30">
      <c r="B33" s="14" t="s">
        <v>49</v>
      </c>
      <c r="C33" s="11" t="s">
        <v>50</v>
      </c>
      <c r="D33" s="43">
        <v>0</v>
      </c>
      <c r="E33" s="43">
        <f t="shared" ref="E33:E35" si="6">D33*0.19</f>
        <v>0</v>
      </c>
      <c r="F33" s="43">
        <f t="shared" si="5"/>
        <v>0</v>
      </c>
      <c r="G33" s="36"/>
      <c r="H33" s="36"/>
      <c r="I33" s="8"/>
      <c r="J33" s="9"/>
      <c r="K33" s="9"/>
      <c r="L33" s="13"/>
    </row>
    <row r="34" spans="2:12" s="1" customFormat="1">
      <c r="B34" s="14" t="s">
        <v>51</v>
      </c>
      <c r="C34" s="11" t="s">
        <v>52</v>
      </c>
      <c r="D34" s="43">
        <v>0</v>
      </c>
      <c r="E34" s="43">
        <f t="shared" si="6"/>
        <v>0</v>
      </c>
      <c r="F34" s="43">
        <f t="shared" si="5"/>
        <v>0</v>
      </c>
      <c r="G34" s="36"/>
      <c r="H34" s="36"/>
      <c r="I34" s="8"/>
      <c r="J34" s="9"/>
      <c r="K34" s="9"/>
      <c r="L34" s="13"/>
    </row>
    <row r="35" spans="2:12" s="1" customFormat="1">
      <c r="B35" s="14" t="s">
        <v>53</v>
      </c>
      <c r="C35" s="11" t="s">
        <v>54</v>
      </c>
      <c r="D35" s="43">
        <v>0</v>
      </c>
      <c r="E35" s="43">
        <f t="shared" si="6"/>
        <v>0</v>
      </c>
      <c r="F35" s="43">
        <f t="shared" si="5"/>
        <v>0</v>
      </c>
      <c r="G35" s="36"/>
      <c r="H35" s="36"/>
      <c r="I35" s="8"/>
      <c r="J35" s="9"/>
      <c r="K35" s="9"/>
    </row>
    <row r="36" spans="2:12" s="1" customFormat="1" ht="23.25" customHeight="1">
      <c r="B36" s="58" t="s">
        <v>55</v>
      </c>
      <c r="C36" s="58"/>
      <c r="D36" s="44">
        <f>D27+D31+D32+D33+D34+D35</f>
        <v>98403097.210000008</v>
      </c>
      <c r="E36" s="44">
        <f t="shared" ref="E36:F36" si="7">E27+E31+E32+E33+E34+E35</f>
        <v>18696588.469900001</v>
      </c>
      <c r="F36" s="44">
        <f t="shared" si="7"/>
        <v>117099685.67989999</v>
      </c>
      <c r="G36" s="38"/>
      <c r="H36" s="38"/>
      <c r="I36" s="8"/>
      <c r="J36" s="9"/>
      <c r="K36" s="9"/>
    </row>
    <row r="37" spans="2:12" s="1" customFormat="1" ht="21.75" customHeight="1">
      <c r="B37" s="58" t="s">
        <v>56</v>
      </c>
      <c r="C37" s="58"/>
      <c r="D37" s="58"/>
      <c r="E37" s="58"/>
      <c r="F37" s="58"/>
      <c r="G37" s="38"/>
      <c r="H37" s="38"/>
      <c r="I37" s="20"/>
      <c r="J37" s="21"/>
      <c r="K37" s="21"/>
    </row>
    <row r="38" spans="2:12" s="22" customFormat="1">
      <c r="B38" s="65" t="s">
        <v>57</v>
      </c>
      <c r="C38" s="11" t="s">
        <v>58</v>
      </c>
      <c r="D38" s="43">
        <f>D39+D40</f>
        <v>1296440.8700000001</v>
      </c>
      <c r="E38" s="43">
        <f>D38*0.19</f>
        <v>246323.76530000003</v>
      </c>
      <c r="F38" s="43">
        <f t="shared" ref="F38:F46" si="8">D38+E38</f>
        <v>1542764.6353000002</v>
      </c>
      <c r="G38" s="36"/>
      <c r="H38" s="36"/>
      <c r="I38" s="20"/>
      <c r="J38" s="21"/>
      <c r="K38" s="21"/>
    </row>
    <row r="39" spans="2:12" s="22" customFormat="1" ht="45">
      <c r="B39" s="65"/>
      <c r="C39" s="15" t="s">
        <v>59</v>
      </c>
      <c r="D39" s="43">
        <v>1296440.8700000001</v>
      </c>
      <c r="E39" s="43">
        <f>D39*0.19</f>
        <v>246323.76530000003</v>
      </c>
      <c r="F39" s="43">
        <f t="shared" si="8"/>
        <v>1542764.6353000002</v>
      </c>
      <c r="G39" s="36">
        <v>16</v>
      </c>
      <c r="H39" s="36">
        <v>57</v>
      </c>
      <c r="I39" s="20"/>
      <c r="J39" s="21"/>
      <c r="K39" s="30"/>
    </row>
    <row r="40" spans="2:12" s="22" customFormat="1" ht="30">
      <c r="B40" s="65"/>
      <c r="C40" s="15" t="s">
        <v>60</v>
      </c>
      <c r="D40" s="43">
        <v>0</v>
      </c>
      <c r="E40" s="43">
        <f>D40*0.19</f>
        <v>0</v>
      </c>
      <c r="F40" s="43">
        <f t="shared" si="8"/>
        <v>0</v>
      </c>
      <c r="G40" s="36"/>
      <c r="H40" s="36"/>
      <c r="I40" s="20"/>
      <c r="J40" s="21"/>
      <c r="K40" s="21"/>
    </row>
    <row r="41" spans="2:12" s="1" customFormat="1" ht="30">
      <c r="B41" s="65" t="s">
        <v>61</v>
      </c>
      <c r="C41" s="11" t="s">
        <v>62</v>
      </c>
      <c r="D41" s="43">
        <f>D42+D43+D44+D45</f>
        <v>2536870.58</v>
      </c>
      <c r="E41" s="43">
        <v>0</v>
      </c>
      <c r="F41" s="43">
        <f t="shared" si="8"/>
        <v>2536870.58</v>
      </c>
      <c r="G41" s="36">
        <v>17</v>
      </c>
      <c r="H41" s="36">
        <v>59</v>
      </c>
      <c r="I41" s="8"/>
      <c r="J41" s="9"/>
      <c r="K41" s="9"/>
    </row>
    <row r="42" spans="2:12" s="1" customFormat="1" ht="30">
      <c r="B42" s="65"/>
      <c r="C42" s="15" t="s">
        <v>63</v>
      </c>
      <c r="D42" s="43">
        <v>1126997.1499999999</v>
      </c>
      <c r="E42" s="43">
        <v>0</v>
      </c>
      <c r="F42" s="43">
        <f t="shared" si="8"/>
        <v>1126997.1499999999</v>
      </c>
      <c r="G42" s="36">
        <v>17</v>
      </c>
      <c r="H42" s="36">
        <v>59</v>
      </c>
      <c r="I42" s="8"/>
      <c r="J42" s="9"/>
      <c r="K42" s="9"/>
    </row>
    <row r="43" spans="2:12" s="1" customFormat="1" ht="45" customHeight="1">
      <c r="B43" s="65"/>
      <c r="C43" s="15" t="s">
        <v>64</v>
      </c>
      <c r="D43" s="43">
        <v>790025</v>
      </c>
      <c r="E43" s="43">
        <v>0</v>
      </c>
      <c r="F43" s="43">
        <f t="shared" si="8"/>
        <v>790025</v>
      </c>
      <c r="G43" s="36">
        <v>17</v>
      </c>
      <c r="H43" s="36">
        <v>59</v>
      </c>
      <c r="I43" s="8"/>
      <c r="J43" s="9"/>
      <c r="K43" s="9"/>
    </row>
    <row r="44" spans="2:12" s="1" customFormat="1" ht="45">
      <c r="B44" s="65"/>
      <c r="C44" s="15" t="s">
        <v>65</v>
      </c>
      <c r="D44" s="43">
        <v>56349.86</v>
      </c>
      <c r="E44" s="43">
        <v>0</v>
      </c>
      <c r="F44" s="43">
        <f t="shared" si="8"/>
        <v>56349.86</v>
      </c>
      <c r="G44" s="36">
        <v>17</v>
      </c>
      <c r="H44" s="36">
        <v>59</v>
      </c>
      <c r="I44" s="8"/>
      <c r="J44" s="9"/>
      <c r="K44" s="9"/>
    </row>
    <row r="45" spans="2:12" s="1" customFormat="1" ht="30">
      <c r="B45" s="65"/>
      <c r="C45" s="15" t="s">
        <v>66</v>
      </c>
      <c r="D45" s="43">
        <v>563498.56999999995</v>
      </c>
      <c r="E45" s="43">
        <v>0</v>
      </c>
      <c r="F45" s="43">
        <f t="shared" si="8"/>
        <v>563498.56999999995</v>
      </c>
      <c r="G45" s="36">
        <v>17</v>
      </c>
      <c r="H45" s="36">
        <v>59</v>
      </c>
      <c r="I45" s="8"/>
      <c r="J45" s="9"/>
      <c r="K45" s="9"/>
    </row>
    <row r="46" spans="2:12" s="1" customFormat="1">
      <c r="B46" s="23" t="s">
        <v>67</v>
      </c>
      <c r="C46" s="7" t="s">
        <v>68</v>
      </c>
      <c r="D46" s="43">
        <v>2359950.7000000002</v>
      </c>
      <c r="E46" s="42">
        <f>D46*0.19</f>
        <v>448390.63300000003</v>
      </c>
      <c r="F46" s="42">
        <f t="shared" si="8"/>
        <v>2808341.3330000001</v>
      </c>
      <c r="G46" s="36">
        <v>18</v>
      </c>
      <c r="H46" s="36">
        <v>60</v>
      </c>
      <c r="I46" s="8"/>
      <c r="J46" s="9"/>
      <c r="K46" s="30"/>
    </row>
    <row r="47" spans="2:12" s="1" customFormat="1" ht="12.75" customHeight="1">
      <c r="B47" s="64" t="s">
        <v>69</v>
      </c>
      <c r="C47" s="64"/>
      <c r="D47" s="41">
        <f>D38+D41+D46</f>
        <v>6193262.1500000004</v>
      </c>
      <c r="E47" s="41">
        <f>E38+E41+E46</f>
        <v>694714.3983</v>
      </c>
      <c r="F47" s="41">
        <f>F38+F41+F46</f>
        <v>6887976.5482999999</v>
      </c>
      <c r="G47" s="6"/>
      <c r="H47" s="6"/>
      <c r="I47" s="8"/>
      <c r="J47" s="9"/>
      <c r="K47" s="9"/>
    </row>
    <row r="48" spans="2:12" s="1" customFormat="1" ht="25.5" customHeight="1">
      <c r="B48" s="64" t="s">
        <v>70</v>
      </c>
      <c r="C48" s="64"/>
      <c r="D48" s="64"/>
      <c r="E48" s="64"/>
      <c r="F48" s="64"/>
      <c r="G48" s="6"/>
      <c r="H48" s="6"/>
      <c r="I48" s="8"/>
      <c r="J48" s="9"/>
      <c r="K48" s="9"/>
      <c r="L48" s="24"/>
    </row>
    <row r="49" spans="2:12" s="1" customFormat="1" ht="30">
      <c r="B49" s="25" t="s">
        <v>71</v>
      </c>
      <c r="C49" s="7" t="s">
        <v>72</v>
      </c>
      <c r="D49" s="46">
        <v>68803.759999999995</v>
      </c>
      <c r="E49" s="46">
        <f>D49*0.19</f>
        <v>13072.714399999999</v>
      </c>
      <c r="F49" s="46">
        <f>D49+E49</f>
        <v>81876.474399999992</v>
      </c>
      <c r="G49" s="39">
        <v>19</v>
      </c>
      <c r="H49" s="39">
        <v>61</v>
      </c>
      <c r="I49" s="8"/>
      <c r="J49" s="9"/>
      <c r="K49" s="29"/>
    </row>
    <row r="50" spans="2:12" s="1" customFormat="1">
      <c r="B50" s="25" t="s">
        <v>73</v>
      </c>
      <c r="C50" s="7" t="s">
        <v>74</v>
      </c>
      <c r="D50" s="46">
        <v>686658.98</v>
      </c>
      <c r="E50" s="46">
        <f>D50*0.19</f>
        <v>130465.2062</v>
      </c>
      <c r="F50" s="46">
        <f>D50+E50</f>
        <v>817124.1862</v>
      </c>
      <c r="G50" s="39">
        <v>19</v>
      </c>
      <c r="H50" s="39">
        <v>62</v>
      </c>
      <c r="I50" s="8"/>
      <c r="J50" s="9"/>
      <c r="K50" s="29"/>
    </row>
    <row r="51" spans="2:12" s="1" customFormat="1">
      <c r="B51" s="64" t="s">
        <v>75</v>
      </c>
      <c r="C51" s="64"/>
      <c r="D51" s="41">
        <f>D49+D50</f>
        <v>755462.74</v>
      </c>
      <c r="E51" s="41">
        <f>E49+E50</f>
        <v>143537.92060000001</v>
      </c>
      <c r="F51" s="41">
        <f>F49+F50</f>
        <v>899000.66059999994</v>
      </c>
      <c r="G51" s="39"/>
      <c r="H51" s="39"/>
      <c r="I51" s="8"/>
      <c r="J51" s="9"/>
      <c r="K51" s="9"/>
      <c r="L51" s="31"/>
    </row>
    <row r="52" spans="2:12" s="1" customFormat="1" ht="25.5" customHeight="1">
      <c r="B52" s="64" t="s">
        <v>76</v>
      </c>
      <c r="C52" s="64"/>
      <c r="D52" s="64"/>
      <c r="E52" s="64"/>
      <c r="F52" s="64"/>
      <c r="G52" s="6"/>
      <c r="H52" s="6"/>
      <c r="I52" s="8"/>
      <c r="J52" s="9"/>
      <c r="K52" s="9"/>
      <c r="L52" s="29"/>
    </row>
    <row r="53" spans="2:12" s="1" customFormat="1" ht="30">
      <c r="B53" s="25" t="s">
        <v>77</v>
      </c>
      <c r="C53" s="7" t="s">
        <v>78</v>
      </c>
      <c r="D53" s="46">
        <v>974494.22</v>
      </c>
      <c r="E53" s="49">
        <v>0</v>
      </c>
      <c r="F53" s="46">
        <f>D53+E53</f>
        <v>974494.22</v>
      </c>
      <c r="G53" s="39">
        <v>9</v>
      </c>
      <c r="H53" s="39">
        <v>21</v>
      </c>
      <c r="I53" s="8"/>
      <c r="J53" s="9"/>
      <c r="K53" s="9"/>
      <c r="L53" s="31"/>
    </row>
    <row r="54" spans="2:12" s="1" customFormat="1" ht="30">
      <c r="B54" s="25" t="s">
        <v>79</v>
      </c>
      <c r="C54" s="7" t="s">
        <v>80</v>
      </c>
      <c r="D54" s="46">
        <v>38531.120000000003</v>
      </c>
      <c r="E54" s="46">
        <f>D54*0.19</f>
        <v>7320.912800000001</v>
      </c>
      <c r="F54" s="46">
        <f>D54+E54</f>
        <v>45852.032800000001</v>
      </c>
      <c r="G54" s="39">
        <v>9</v>
      </c>
      <c r="H54" s="39">
        <v>25</v>
      </c>
      <c r="I54" s="8"/>
      <c r="J54" s="9"/>
      <c r="K54" s="9"/>
    </row>
    <row r="55" spans="2:12" s="1" customFormat="1">
      <c r="B55" s="64" t="s">
        <v>81</v>
      </c>
      <c r="C55" s="64"/>
      <c r="D55" s="41">
        <f>D53+D54</f>
        <v>1013025.34</v>
      </c>
      <c r="E55" s="41">
        <f>E53+E54</f>
        <v>7320.912800000001</v>
      </c>
      <c r="F55" s="41">
        <f>F53+F54</f>
        <v>1020346.2528</v>
      </c>
      <c r="G55" s="39"/>
      <c r="H55" s="39"/>
      <c r="I55" s="8"/>
      <c r="J55" s="9"/>
      <c r="K55" s="9"/>
    </row>
    <row r="56" spans="2:12" s="2" customFormat="1">
      <c r="B56" s="64" t="s">
        <v>82</v>
      </c>
      <c r="C56" s="64"/>
      <c r="D56" s="41">
        <f>D51+D47+D36+D25+D11+D14+D55</f>
        <v>125029898.45000002</v>
      </c>
      <c r="E56" s="41">
        <f>E51+E47+E36+E25+E11+E14+E55</f>
        <v>23088521.3935</v>
      </c>
      <c r="F56" s="41">
        <f>F51+F47+F36+F25+F11+F14+F55</f>
        <v>148118419.84349999</v>
      </c>
      <c r="G56" s="39"/>
      <c r="H56" s="39"/>
      <c r="I56" s="8"/>
      <c r="J56" s="26" t="e">
        <f>#REF!-#REF!</f>
        <v>#REF!</v>
      </c>
      <c r="K56" s="9"/>
    </row>
    <row r="57" spans="2:12" s="2" customFormat="1">
      <c r="B57" s="64" t="s">
        <v>83</v>
      </c>
      <c r="C57" s="64"/>
      <c r="D57" s="41">
        <f>D9+D10+D14+D27+D31+D39</f>
        <v>51601863.699999996</v>
      </c>
      <c r="E57" s="41">
        <f>D57*0.19</f>
        <v>9804354.1030000001</v>
      </c>
      <c r="F57" s="41">
        <f>D57+E57</f>
        <v>61406217.802999996</v>
      </c>
      <c r="G57" s="39"/>
      <c r="H57" s="39"/>
      <c r="I57" s="8"/>
      <c r="J57" s="9"/>
      <c r="K57" s="9"/>
    </row>
    <row r="92" spans="3:5">
      <c r="C92" s="51"/>
      <c r="D92" s="52"/>
      <c r="E92" s="53"/>
    </row>
    <row r="93" spans="3:5">
      <c r="C93" s="51"/>
      <c r="D93" s="52"/>
      <c r="E93" s="53"/>
    </row>
    <row r="94" spans="3:5">
      <c r="C94" s="51"/>
      <c r="D94" s="52"/>
      <c r="E94" s="53"/>
    </row>
    <row r="95" spans="3:5">
      <c r="C95" s="51"/>
      <c r="D95" s="52"/>
      <c r="E95" s="53"/>
    </row>
    <row r="96" spans="3:5">
      <c r="C96" s="54"/>
      <c r="D96" s="55"/>
      <c r="E96" s="53"/>
    </row>
    <row r="97" spans="3:8">
      <c r="C97" s="56"/>
      <c r="D97" s="55"/>
      <c r="E97" s="53"/>
    </row>
    <row r="98" spans="3:8">
      <c r="C98" s="56"/>
      <c r="D98" s="55"/>
      <c r="E98" s="53"/>
      <c r="G98" s="28"/>
      <c r="H98" s="28"/>
    </row>
    <row r="99" spans="3:8">
      <c r="C99" s="51"/>
      <c r="D99" s="55"/>
      <c r="E99" s="53"/>
    </row>
    <row r="100" spans="3:8">
      <c r="C100" s="51"/>
      <c r="D100" s="52"/>
      <c r="E100" s="53"/>
    </row>
    <row r="101" spans="3:8">
      <c r="C101" s="51"/>
      <c r="D101" s="52"/>
      <c r="E101" s="53"/>
    </row>
    <row r="102" spans="3:8">
      <c r="C102" s="51"/>
      <c r="D102" s="52"/>
      <c r="E102" s="53"/>
    </row>
    <row r="103" spans="3:8">
      <c r="C103" s="51"/>
      <c r="D103" s="52"/>
      <c r="E103" s="53"/>
    </row>
    <row r="104" spans="3:8">
      <c r="C104" s="51"/>
      <c r="D104" s="52"/>
      <c r="E104" s="53"/>
    </row>
  </sheetData>
  <mergeCells count="26">
    <mergeCell ref="B57:C57"/>
    <mergeCell ref="B26:F26"/>
    <mergeCell ref="B36:C36"/>
    <mergeCell ref="B37:F37"/>
    <mergeCell ref="B38:B40"/>
    <mergeCell ref="B41:B45"/>
    <mergeCell ref="B47:C47"/>
    <mergeCell ref="B48:F48"/>
    <mergeCell ref="B51:C51"/>
    <mergeCell ref="B52:F52"/>
    <mergeCell ref="B55:C55"/>
    <mergeCell ref="B56:C56"/>
    <mergeCell ref="G4:H5"/>
    <mergeCell ref="B3:H3"/>
    <mergeCell ref="B25:C25"/>
    <mergeCell ref="E2:F2"/>
    <mergeCell ref="B4:B6"/>
    <mergeCell ref="C4:C6"/>
    <mergeCell ref="D4:D5"/>
    <mergeCell ref="E4:E5"/>
    <mergeCell ref="F4:F5"/>
    <mergeCell ref="B7:F7"/>
    <mergeCell ref="B11:C11"/>
    <mergeCell ref="B12:F12"/>
    <mergeCell ref="B14:C14"/>
    <mergeCell ref="B15:F15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Deviz General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cfrumosu</cp:lastModifiedBy>
  <cp:lastPrinted>2021-05-13T11:07:42Z</cp:lastPrinted>
  <dcterms:created xsi:type="dcterms:W3CDTF">2020-10-12T12:18:33Z</dcterms:created>
  <dcterms:modified xsi:type="dcterms:W3CDTF">2021-05-24T05:33:28Z</dcterms:modified>
</cp:coreProperties>
</file>